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1. Classification" sheetId="2" state="visible" r:id="rId2"/>
    <sheet name="2. Policy" sheetId="3" state="visible" r:id="rId3"/>
    <sheet name="3. Investigations" sheetId="4" state="visible" r:id="rId4"/>
    <sheet name="4. Usability" sheetId="5" state="visible" r:id="rId5"/>
    <sheet name="Scoring Summary" sheetId="6" state="visible" r:id="rId6"/>
    <sheet name="Change Log" sheetId="7" state="visible" r:id="rId7"/>
  </sheets>
  <definedNames>
    <definedName name="_xlnm._FilterDatabase" localSheetId="1" hidden="1">'1. Classification'!$A$1:$J$22</definedName>
    <definedName name="_xlnm._FilterDatabase" localSheetId="2" hidden="1">'2. Policy'!$A$2:$J$93</definedName>
    <definedName name="_xlnm._FilterDatabase" localSheetId="3" hidden="1">'3. Investigations'!$A$1:$H$32</definedName>
    <definedName name="_xlnm._FilterDatabase" localSheetId="4" hidden="1">'4. Usability'!$A$1:$H$32</definedName>
    <definedName name="_xlnm._FilterDatabase" localSheetId="6" hidden="1">'Change Log'!$A$2:$E$21</definedName>
  </definedNames>
  <calcPr calcId="124519" fullCalcOnLoad="1"/>
</workbook>
</file>

<file path=xl/styles.xml><?xml version="1.0" encoding="utf-8"?>
<styleSheet xmlns="http://schemas.openxmlformats.org/spreadsheetml/2006/main">
  <numFmts count="1">
    <numFmt numFmtId="164" formatCode="0.0%"/>
  </numFmts>
  <fonts count="12">
    <font>
      <name val="Calibri"/>
      <family val="2"/>
      <color theme="1"/>
      <sz val="11"/>
      <scheme val="minor"/>
    </font>
    <font>
      <name val="Arial"/>
      <b val="1"/>
      <color rgb="000B1220"/>
      <sz val="16"/>
    </font>
    <font>
      <name val="Arial"/>
      <color rgb="005B6678"/>
      <sz val="11"/>
    </font>
    <font>
      <name val="Arial"/>
      <color rgb="005B6678"/>
      <sz val="9"/>
    </font>
    <font>
      <name val="Arial"/>
      <b val="1"/>
      <color rgb="001F6FEB"/>
      <sz val="11"/>
    </font>
    <font>
      <name val="Arial"/>
      <b val="1"/>
      <sz val="10"/>
    </font>
    <font>
      <name val="Arial"/>
      <sz val="10"/>
    </font>
    <font>
      <name val="Arial"/>
      <i val="1"/>
      <color rgb="005B6678"/>
      <sz val="9"/>
    </font>
    <font>
      <name val="Arial"/>
      <b val="1"/>
      <color rgb="001F6FEB"/>
      <sz val="10"/>
    </font>
    <font>
      <name val="Arial"/>
      <b val="1"/>
      <color rgb="00FFFFFF"/>
      <sz val="10"/>
    </font>
    <font>
      <name val="Arial"/>
      <color rgb="005B6678"/>
      <sz val="10"/>
    </font>
    <font>
      <name val="Arial"/>
      <i val="1"/>
      <color rgb="005B6678"/>
      <sz val="10"/>
    </font>
  </fonts>
  <fills count="10">
    <fill>
      <patternFill/>
    </fill>
    <fill>
      <patternFill patternType="gray125"/>
    </fill>
    <fill>
      <patternFill patternType="solid">
        <fgColor rgb="000B1220"/>
      </patternFill>
    </fill>
    <fill>
      <patternFill patternType="solid">
        <fgColor rgb="00E7F1FF"/>
      </patternFill>
    </fill>
    <fill>
      <patternFill patternType="solid">
        <fgColor rgb="00EDE7FF"/>
      </patternFill>
    </fill>
    <fill>
      <patternFill patternType="solid">
        <fgColor rgb="00FFF1E0"/>
      </patternFill>
    </fill>
    <fill>
      <patternFill patternType="solid">
        <fgColor rgb="001F6FEB"/>
      </patternFill>
    </fill>
    <fill>
      <patternFill patternType="solid">
        <fgColor rgb="00EFEAFB"/>
      </patternFill>
    </fill>
    <fill>
      <patternFill patternType="solid">
        <fgColor rgb="00FFF0E6"/>
      </patternFill>
    </fill>
    <fill>
      <patternFill patternType="solid">
        <fgColor rgb="00E8F0FE"/>
      </patternFill>
    </fill>
  </fills>
  <borders count="7">
    <border>
      <left/>
      <right/>
      <top/>
      <bottom/>
      <diagonal/>
    </border>
    <border>
      <left style="thin">
        <color rgb="00C9D2DF"/>
      </left>
      <right style="thin">
        <color rgb="00C9D2DF"/>
      </right>
      <top style="thin">
        <color rgb="00C9D2DF"/>
      </top>
      <bottom style="thin">
        <color rgb="00C9D2DF"/>
      </bottom>
    </border>
    <border/>
    <border>
      <left/>
      <right/>
      <top style="thin">
        <color rgb="00C9D2DF"/>
      </top>
      <bottom/>
      <diagonal/>
    </border>
    <border>
      <left/>
      <right style="thin">
        <color rgb="00C9D2DF"/>
      </right>
      <top style="thin">
        <color rgb="00C9D2DF"/>
      </top>
      <bottom/>
      <diagonal/>
    </border>
    <border>
      <left/>
      <right/>
      <top style="thin">
        <color rgb="00C9D2DF"/>
      </top>
      <bottom style="thin">
        <color rgb="00C9D2DF"/>
      </bottom>
      <diagonal/>
    </border>
    <border>
      <left/>
      <right style="thin">
        <color rgb="00C9D2DF"/>
      </right>
      <top style="thin">
        <color rgb="00C9D2DF"/>
      </top>
      <bottom style="thin">
        <color rgb="00C9D2DF"/>
      </bottom>
      <diagonal/>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2" borderId="1" applyAlignment="1" pivotButton="0" quotePrefix="0" xfId="0">
      <alignment horizontal="left" vertical="center" wrapText="1"/>
    </xf>
    <xf numFmtId="0" fontId="5" fillId="0" borderId="1" applyAlignment="1" pivotButton="0" quotePrefix="0" xfId="0">
      <alignment vertical="top" wrapText="1"/>
    </xf>
    <xf numFmtId="0" fontId="6" fillId="0" borderId="1" applyAlignment="1" pivotButton="0" quotePrefix="0" xfId="0">
      <alignment vertical="top" wrapText="1"/>
    </xf>
    <xf numFmtId="0" fontId="6" fillId="3" borderId="1" applyAlignment="1" pivotButton="0" quotePrefix="0" xfId="0">
      <alignment horizontal="center" vertical="center" wrapText="1"/>
    </xf>
    <xf numFmtId="0" fontId="6" fillId="0"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9" fillId="6" borderId="1" applyAlignment="1" pivotButton="0" quotePrefix="0" xfId="0">
      <alignment horizontal="center" vertical="center" wrapText="1"/>
    </xf>
    <xf numFmtId="0" fontId="6" fillId="7" borderId="1" applyAlignment="1" pivotButton="0" quotePrefix="0" xfId="0">
      <alignment horizontal="center" vertical="center" wrapText="1"/>
    </xf>
    <xf numFmtId="0" fontId="6" fillId="8" borderId="1" applyAlignment="1" pivotButton="0" quotePrefix="0" xfId="0">
      <alignment horizontal="center" vertical="center" wrapText="1"/>
    </xf>
    <xf numFmtId="0" fontId="10" fillId="0" borderId="0" pivotButton="0" quotePrefix="0" xfId="0"/>
    <xf numFmtId="0" fontId="9" fillId="0" borderId="2" applyAlignment="1" pivotButton="0" quotePrefix="0" xfId="0">
      <alignment horizontal="left" vertical="center" wrapText="1"/>
    </xf>
    <xf numFmtId="164" fontId="6" fillId="0" borderId="1" applyAlignment="1" pivotButton="0" quotePrefix="0" xfId="0">
      <alignment horizontal="center" vertical="center" wrapText="1"/>
    </xf>
    <xf numFmtId="0" fontId="3" fillId="0" borderId="1" applyAlignment="1" pivotButton="0" quotePrefix="0" xfId="0">
      <alignment vertical="top" wrapText="1"/>
    </xf>
    <xf numFmtId="0" fontId="0" fillId="0" borderId="1" applyAlignment="1" pivotButton="0" quotePrefix="0" xfId="0">
      <alignment vertical="top" wrapText="1"/>
    </xf>
    <xf numFmtId="0" fontId="5" fillId="3" borderId="1" applyAlignment="1" pivotButton="0" quotePrefix="0" xfId="0">
      <alignment vertical="top" wrapText="1"/>
    </xf>
    <xf numFmtId="0" fontId="5" fillId="4" borderId="1" applyAlignment="1" pivotButton="0" quotePrefix="0" xfId="0">
      <alignment vertical="top" wrapText="1"/>
    </xf>
    <xf numFmtId="0" fontId="5" fillId="5" borderId="1" applyAlignment="1" pivotButton="0" quotePrefix="0" xfId="0">
      <alignment vertical="top" wrapText="1"/>
    </xf>
    <xf numFmtId="0" fontId="0" fillId="0" borderId="5" pivotButton="0" quotePrefix="0" xfId="0"/>
    <xf numFmtId="0" fontId="0" fillId="0" borderId="6" pivotButton="0" quotePrefix="0" xfId="0"/>
    <xf numFmtId="0" fontId="11" fillId="9" borderId="0" applyAlignment="1" pivotButton="0" quotePrefix="0" xfId="0">
      <alignment vertical="top" wrapText="1"/>
    </xf>
    <xf numFmtId="0" fontId="5" fillId="0" borderId="1" applyAlignment="1" pivotButton="0" quotePrefix="0" xfId="0">
      <alignment horizontal="center" vertical="center" wrapText="1"/>
    </xf>
    <xf numFmtId="0" fontId="11" fillId="0" borderId="1" applyAlignment="1" pivotButton="0" quotePrefix="0" xfId="0">
      <alignment vertical="top" wrapText="1"/>
    </xf>
  </cellXfs>
  <cellStyles count="1">
    <cellStyle name="Normal" xfId="0" builtinId="0" hidden="0"/>
  </cellStyles>
  <dxfs count="4">
    <dxf>
      <font>
        <name val="Arial"/>
        <b val="1"/>
        <color rgb="0010651B"/>
        <sz val="10"/>
      </font>
      <fill>
        <patternFill patternType="solid">
          <bgColor rgb="00D6EFD8"/>
        </patternFill>
      </fill>
    </dxf>
    <dxf>
      <font>
        <name val="Arial"/>
        <b val="1"/>
        <color rgb="008A5A00"/>
        <sz val="10"/>
      </font>
      <fill>
        <patternFill patternType="solid">
          <bgColor rgb="00FDF0CE"/>
        </patternFill>
      </fill>
    </dxf>
    <dxf>
      <font>
        <name val="Arial"/>
        <b val="1"/>
        <color rgb="009C2415"/>
        <sz val="10"/>
      </font>
      <fill>
        <patternFill patternType="solid">
          <bgColor rgb="00FADBD6"/>
        </patternFill>
      </fill>
    </dxf>
    <dxf>
      <font>
        <name val="Arial"/>
        <b val="1"/>
        <color rgb="00666666"/>
        <sz val="10"/>
      </font>
      <fill>
        <patternFill patternType="solid">
          <bgColor rgb="00EEEE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chart>
    <title>
      <tx>
        <rich>
          <a:bodyPr/>
          <a:p>
            <a:pPr>
              <a:defRPr/>
            </a:pPr>
            <a:r>
              <a:t>Results by sheet</a:t>
            </a:r>
          </a:p>
        </rich>
      </tx>
    </title>
    <plotArea>
      <barChart>
        <barDir val="col"/>
        <grouping val="stacked"/>
        <ser>
          <idx val="0"/>
          <order val="0"/>
          <tx>
            <strRef>
              <f>'Scoring Summary'!C5</f>
            </strRef>
          </tx>
          <spPr>
            <a:solidFill>
              <a:srgbClr val="D6EFD8"/>
            </a:solidFill>
            <a:ln w="9525">
              <a:solidFill>
                <a:srgbClr val="B8C2D0"/>
              </a:solidFill>
              <a:prstDash val="solid"/>
            </a:ln>
          </spPr>
          <cat>
            <numRef>
              <f>'Scoring Summary'!$B$6:$B$9</f>
            </numRef>
          </cat>
          <val>
            <numRef>
              <f>'Scoring Summary'!$C$6:$C$9</f>
            </numRef>
          </val>
        </ser>
        <ser>
          <idx val="1"/>
          <order val="1"/>
          <tx>
            <strRef>
              <f>'Scoring Summary'!D5</f>
            </strRef>
          </tx>
          <spPr>
            <a:solidFill>
              <a:srgbClr val="FDF0CE"/>
            </a:solidFill>
            <a:ln w="9525">
              <a:solidFill>
                <a:srgbClr val="B8C2D0"/>
              </a:solidFill>
              <a:prstDash val="solid"/>
            </a:ln>
          </spPr>
          <cat>
            <numRef>
              <f>'Scoring Summary'!$B$6:$B$9</f>
            </numRef>
          </cat>
          <val>
            <numRef>
              <f>'Scoring Summary'!$D$6:$D$9</f>
            </numRef>
          </val>
        </ser>
        <ser>
          <idx val="2"/>
          <order val="2"/>
          <tx>
            <strRef>
              <f>'Scoring Summary'!E5</f>
            </strRef>
          </tx>
          <spPr>
            <a:solidFill>
              <a:srgbClr val="FADBD6"/>
            </a:solidFill>
            <a:ln w="9525">
              <a:solidFill>
                <a:srgbClr val="B8C2D0"/>
              </a:solidFill>
              <a:prstDash val="solid"/>
            </a:ln>
          </spPr>
          <cat>
            <numRef>
              <f>'Scoring Summary'!$B$6:$B$9</f>
            </numRef>
          </cat>
          <val>
            <numRef>
              <f>'Scoring Summary'!$E$6:$E$9</f>
            </numRef>
          </val>
        </ser>
        <ser>
          <idx val="3"/>
          <order val="3"/>
          <tx>
            <strRef>
              <f>'Scoring Summary'!F5</f>
            </strRef>
          </tx>
          <spPr>
            <a:solidFill>
              <a:srgbClr val="EEEEEE"/>
            </a:solidFill>
            <a:ln w="9525">
              <a:solidFill>
                <a:srgbClr val="B8C2D0"/>
              </a:solidFill>
              <a:prstDash val="solid"/>
            </a:ln>
          </spPr>
          <cat>
            <numRef>
              <f>'Scoring Summary'!$B$6:$B$9</f>
            </numRef>
          </cat>
          <val>
            <numRef>
              <f>'Scoring Summary'!$F$6:$F$9</f>
            </numRef>
          </val>
        </ser>
        <ser>
          <idx val="4"/>
          <order val="4"/>
          <tx>
            <strRef>
              <f>'Scoring Summary'!G5</f>
            </strRef>
          </tx>
          <spPr>
            <a:solidFill>
              <a:srgbClr val="FFFFFF"/>
            </a:solidFill>
            <a:ln w="9525">
              <a:solidFill>
                <a:srgbClr val="B8C2D0"/>
              </a:solidFill>
              <a:prstDash val="solid"/>
            </a:ln>
          </spPr>
          <cat>
            <numRef>
              <f>'Scoring Summary'!$B$6:$B$9</f>
            </numRef>
          </cat>
          <val>
            <numRef>
              <f>'Scoring Summary'!$G$6:$G$9</f>
            </numRef>
          </val>
        </ser>
        <gapWidth val="150"/>
        <overlap val="10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Test cells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34</row>
      <rowOff>0</rowOff>
    </from>
    <ext cx="7200000" cy="306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1F6FEB"/>
    <outlinePr summaryBelow="1" summaryRight="1"/>
    <pageSetUpPr/>
  </sheetPr>
  <dimension ref="B2:C76"/>
  <sheetViews>
    <sheetView showGridLines="0" workbookViewId="0">
      <selection activeCell="A1" sqref="A1"/>
    </sheetView>
  </sheetViews>
  <sheetFormatPr baseColWidth="8" defaultRowHeight="15"/>
  <cols>
    <col width="3" customWidth="1" min="1" max="1"/>
    <col width="30" customWidth="1" min="2" max="2"/>
    <col width="108" customWidth="1" min="3" max="3"/>
  </cols>
  <sheetData>
    <row r="2" ht="24" customHeight="1">
      <c r="B2" s="1" t="inlineStr">
        <is>
          <t>Endpoint DLP Use Case Test Plan</t>
        </is>
      </c>
    </row>
    <row r="3" ht="18" customHeight="1">
      <c r="B3" s="2" t="inlineStr">
        <is>
          <t>A vendor-neutral plan for evaluating or validating an endpoint DLP deployment.</t>
        </is>
      </c>
    </row>
    <row r="4">
      <c r="B4" s="3" t="inlineStr">
        <is>
          <t>dlptest.com  ·  version 7  ·  2026-10-09</t>
        </is>
      </c>
    </row>
    <row r="6">
      <c r="B6" s="4" t="inlineStr">
        <is>
          <t>HOW TO USE THIS WORKBOOK</t>
        </is>
      </c>
    </row>
    <row r="7" ht="54.4" customHeight="1">
      <c r="B7" s="5" t="inlineStr">
        <is>
          <t>Fill in the white cells</t>
        </is>
      </c>
      <c r="C7" s="6" t="inlineStr">
        <is>
          <t>Every sheet has a Result column (Pass / Partial / Fail / N/A, from a dropdown) and a Notes column. The Policy sheet also has a Block timing column (Inline, After the fact or Not blocked), which is recorded but not scored. Everything else is the plan. Use one copy of the workbook per product you are evaluating, or per environment you are validating.</t>
        </is>
      </c>
    </row>
    <row r="8" ht="29.2" customHeight="1">
      <c r="B8" s="5" t="inlineStr">
        <is>
          <t>Check Linux first</t>
        </is>
      </c>
      <c r="C8" s="6" t="inlineStr">
        <is>
          <t>If Linux endpoints are in scope, score the Linux rows before anything else. A product with no Linux agent fails every Linux row, and that alone may decide the evaluation.</t>
        </is>
      </c>
    </row>
    <row r="9" ht="29.2" customHeight="1">
      <c r="B9" s="5" t="inlineStr">
        <is>
          <t>Short on time</t>
        </is>
      </c>
      <c r="C9" s="6" t="inlineStr">
        <is>
          <t>Run the Table stakes rows first. They decide whether a product is viable. Advanced and Differentiator rows decide between viable products.</t>
        </is>
      </c>
    </row>
    <row r="10" ht="41.8" customHeight="1">
      <c r="B10" s="5" t="inlineStr">
        <is>
          <t>Endpoint controls only</t>
        </is>
      </c>
      <c r="C10" s="6" t="inlineStr">
        <is>
          <t>Score what the product under test does for activity on the endpoint. A control that comes only from a separate product, such as an email gateway, a network proxy or cloud app scanning, does not count toward a Pass. Record it in Notes.</t>
        </is>
      </c>
    </row>
    <row r="11" ht="29.2" customHeight="1">
      <c r="B11" s="5" t="inlineStr">
        <is>
          <t>Work the sheets in order</t>
        </is>
      </c>
      <c r="C11" s="6" t="inlineStr">
        <is>
          <t>Classification first: if the tool cannot find the data, no policy on the Policy sheet can act on it. Then Policy, then Investigations, then Usability.</t>
        </is>
      </c>
    </row>
    <row r="12" ht="41.8" customHeight="1">
      <c r="B12" s="5" t="inlineStr">
        <is>
          <t>Classification method matters for blocking</t>
        </is>
      </c>
      <c r="C12" s="6" t="inlineStr">
        <is>
          <t>A product that blocks on a pattern match may only alert when the same content is identified by exact data match, AI classification or origin. When a Block passes on the Policy sheet, repeat it once with content each of those methods identifies, and record the result in Notes.</t>
        </is>
      </c>
    </row>
    <row r="13" ht="41.8" customHeight="1">
      <c r="B13" s="5" t="inlineStr">
        <is>
          <t>Test the negative cases</t>
        </is>
      </c>
      <c r="C13" s="6" t="inlineStr">
        <is>
          <t>Several rows carry a deliberate negative control: Luhn-invalid card numbers that must not match, a routine expense report alongside the board material, a 20-record file alongside the bulk export. A tool that matches everything is not a passing tool, and precision only shows up if you test for it.</t>
        </is>
      </c>
    </row>
    <row r="14" ht="41.8" customHeight="1">
      <c r="B14" s="5" t="inlineStr">
        <is>
          <t>Record the gaps, do not hide them</t>
        </is>
      </c>
      <c r="C14" s="6" t="inlineStr">
        <is>
          <t>The retyping row on the Policy sheet exists so the residual risk is written down rather than assumed away: nothing catches a person reading data off the screen and typing it somewhere else. The same goes for every cell you mark Fail: that is a finding, not a blank.</t>
        </is>
      </c>
    </row>
    <row r="16">
      <c r="B16" s="4" t="inlineStr">
        <is>
          <t>SHEETS</t>
        </is>
      </c>
    </row>
    <row r="17" ht="29.2" customHeight="1">
      <c r="B17" s="5" t="inlineStr">
        <is>
          <t>1. Classification</t>
        </is>
      </c>
      <c r="C17" s="6" t="inlineStr">
        <is>
          <t>Can the tool find the data? 21 tests across four use cases: regulatory PII/PHI/PCI, intellectual property and source code, financial reporting and MNPI, and bulk exports from business applications.</t>
        </is>
      </c>
    </row>
    <row r="18" ht="41.8" customHeight="1">
      <c r="B18" s="5" t="inlineStr">
        <is>
          <t>2. Policy</t>
        </is>
      </c>
      <c r="C18" s="6" t="inlineStr">
        <is>
          <t>Can the tool act on it? 91 rows, one per egress channel per operating system, scored for Monitor / Warn together and for Block separately, because seeing a channel is the easy half. A Block timing column records whether each block landed before the data left; it is not scored.</t>
        </is>
      </c>
    </row>
    <row r="19" ht="41.8" customHeight="1">
      <c r="B19" s="5" t="inlineStr">
        <is>
          <t>3. Investigations</t>
        </is>
      </c>
      <c r="C19" s="6" t="inlineStr">
        <is>
          <t>What happens after an alert. Evidence, lineage, pivoting, insider-risk context, case workflow, privacy controls, response, and AI agent activity: which agents run on an endpoint, what they did, and which identity they acted under.</t>
        </is>
      </c>
    </row>
    <row r="20" ht="41.8" customHeight="1">
      <c r="B20" s="5" t="inlineStr">
        <is>
          <t>4. Usability</t>
        </is>
      </c>
      <c r="C20" s="6" t="inlineStr">
        <is>
          <t>What it costs to run. AI-assisted classification, policy authoring and triage, rollout and change control, agent footprint and user-visible latency, and the end-user experience that decides whether people route around the agent.</t>
        </is>
      </c>
    </row>
    <row r="21" ht="29.2" customHeight="1">
      <c r="B21" s="5" t="inlineStr">
        <is>
          <t>Scoring Summary</t>
        </is>
      </c>
      <c r="C21" s="6" t="inlineStr">
        <is>
          <t>Rolls up every Result column by sheet, by operating system and by maturity tier, and lists every table stakes row that failed. Formulas, not typed values: it updates as you fill the sheets in.</t>
        </is>
      </c>
    </row>
    <row r="22" ht="41.8" customHeight="1">
      <c r="B22" s="5" t="inlineStr">
        <is>
          <t>Change Log</t>
        </is>
      </c>
      <c r="C22" s="6" t="inlineStr">
        <is>
          <t>What changed in each version, and why. Row IDs in an entry are as they were in that version: IDs are renumbered whenever rows are added or removed. The tab ends with an ID map: every row whose ID changed between v6 and v7, plus rows reworded enough that their v6 result should be re-scored rather than copied.</t>
        </is>
      </c>
    </row>
    <row r="24">
      <c r="B24" s="4" t="inlineStr">
        <is>
          <t>LEGEND</t>
        </is>
      </c>
    </row>
    <row r="25" ht="29.2" customHeight="1">
      <c r="B25" s="5" t="inlineStr">
        <is>
          <t>Result</t>
        </is>
      </c>
      <c r="C25" s="6" t="inlineStr">
        <is>
          <t>Pass = works as described.  Partial = works with caveats, record them in Notes.  Fail = does not work, or requires an unacceptable workaround.  N/A = not applicable to your environment (excluded from scoring).</t>
        </is>
      </c>
    </row>
    <row r="26" ht="29.2" customHeight="1">
      <c r="B26" s="5" t="inlineStr">
        <is>
          <t>Block timing</t>
        </is>
      </c>
      <c r="C26" s="6" t="inlineStr">
        <is>
          <t>Policy sheet only. Inline = the action was stopped before the data left. After the fact = the tool reacted, but only once the data had already gone. Not blocked = the action completed. Recorded, not scored.</t>
        </is>
      </c>
    </row>
    <row r="27" ht="54.4" customHeight="1">
      <c r="B27" s="5" t="inlineStr">
        <is>
          <t>Maturity tier</t>
        </is>
      </c>
      <c r="C27" s="6" t="inlineStr">
        <is>
          <t>Table stakes = the basics. Table stakes coverage below 70% means the product cannot cover the basics, whatever its differentiator score. Individual Fails here belong in your findings rather than averaged into a percentage. The Scoring Summary lists them by row.  Advanced = where mature products separate from adequate ones.  Differentiator = few products pass many of these; a low score is information, not a verdict.</t>
        </is>
      </c>
    </row>
    <row r="28" ht="16.6" customHeight="1">
      <c r="B28" s="5" t="inlineStr">
        <is>
          <t>Blank</t>
        </is>
      </c>
      <c r="C28" s="6" t="inlineStr">
        <is>
          <t>Not yet tested. Blanks are excluded from the coverage percentage on the Scoring Summary.</t>
        </is>
      </c>
    </row>
    <row r="30">
      <c r="B30" s="4" t="inlineStr">
        <is>
          <t>GLOSSARY</t>
        </is>
      </c>
    </row>
    <row r="31">
      <c r="C31" s="7" t="inlineStr">
        <is>
          <t>Abbreviations used in this workbook. DLP vocabulary is not standardised across vendors. Where a term is one vendor's name for a general idea, that is said explicitly.</t>
        </is>
      </c>
    </row>
    <row r="32" ht="16" customHeight="1">
      <c r="B32" s="8" t="inlineStr">
        <is>
          <t>Detection and classification</t>
        </is>
      </c>
    </row>
    <row r="33" ht="41.8" customHeight="1">
      <c r="B33" s="5" t="inlineStr">
        <is>
          <t>Classifier</t>
        </is>
      </c>
      <c r="C33" s="6" t="inlineStr">
        <is>
          <t>Any named detector the tool matches content against: a regular expression, a keyword dictionary, a checksum-validated identifier, or a trained model. Every vendor has its own word for this. Where this workbook means the regular-expression kind specifically, it says pattern.</t>
        </is>
      </c>
    </row>
    <row r="34" ht="29.2" customHeight="1">
      <c r="B34" s="5" t="inlineStr">
        <is>
          <t>EDM</t>
        </is>
      </c>
      <c r="C34" s="6" t="inlineStr">
        <is>
          <t>Exact data match: matching against a hashed index of your own records, so only real customers match rather than anything SSN-shaped. See C-A07.</t>
        </is>
      </c>
    </row>
    <row r="35" ht="29.2" customHeight="1">
      <c r="B35" s="5" t="inlineStr">
        <is>
          <t>Confidence level</t>
        </is>
      </c>
      <c r="C35" s="6" t="inlineStr">
        <is>
          <t>How much supporting evidence sits near an identifier. Usually exposed as three named levels. It is not a percentage of the pattern matched. See C-A06.</t>
        </is>
      </c>
    </row>
    <row r="36" ht="29.2" customHeight="1">
      <c r="B36" s="5" t="inlineStr">
        <is>
          <t>Proximity</t>
        </is>
      </c>
      <c r="C36" s="6" t="inlineStr">
        <is>
          <t>The character distance between a primary element and its supporting keyword (the mechanism underneath confidence). See C-A06.</t>
        </is>
      </c>
    </row>
    <row r="37" ht="29.2" customHeight="1">
      <c r="B37" s="5" t="inlineStr">
        <is>
          <t>Weighted dictionary</t>
        </is>
      </c>
      <c r="C37" s="6" t="inlineStr">
        <is>
          <t>A keyword list where phrases carry different weights toward a match threshold, so strong evidence counts for more than weak. This is the second way platforms express the idea in C-A06.</t>
        </is>
      </c>
    </row>
    <row r="38" ht="29.2" customHeight="1">
      <c r="B38" s="5" t="inlineStr">
        <is>
          <t>Data lineage</t>
        </is>
      </c>
      <c r="C38" s="6" t="inlineStr">
        <is>
          <t>Recording where data came from and following it through copies, renames and pastes, so sensitivity is inferred from origin rather than content. See C-B02.</t>
        </is>
      </c>
    </row>
    <row r="39" ht="41.8" customHeight="1">
      <c r="B39" s="5" t="inlineStr">
        <is>
          <t>AI Classification</t>
        </is>
      </c>
      <c r="C39" s="6" t="inlineStr">
        <is>
          <t>An LLM labelling what kind of document a file is (a contract, source code, a billing record) from a plain-language description rather than a pattern. Usually combined with structural constraints, such as an extension or path that must also match, and exclusion rules, and tested against sample files before deployment. See C-A08.</t>
        </is>
      </c>
    </row>
    <row r="40" ht="29.2" customHeight="1">
      <c r="B40" s="5" t="inlineStr">
        <is>
          <t>Trainable classifier</t>
        </is>
      </c>
      <c r="C40" s="6" t="inlineStr">
        <is>
          <t>The older supervised form of the same idea: a detector trained on example documents rather than described in a prompt. Being displaced by AI Classification.</t>
        </is>
      </c>
    </row>
    <row r="41" ht="16.6" customHeight="1">
      <c r="B41" s="5" t="inlineStr">
        <is>
          <t>OCR</t>
        </is>
      </c>
      <c r="C41" s="6" t="inlineStr">
        <is>
          <t>Optical character recognition: reading text out of images, so screenshots can be classified. See C-A09.</t>
        </is>
      </c>
    </row>
    <row r="42" ht="16" customHeight="1">
      <c r="B42" s="8" t="inlineStr">
        <is>
          <t>Investigation and risk</t>
        </is>
      </c>
    </row>
    <row r="43" ht="16.6" customHeight="1">
      <c r="B43" s="5" t="inlineStr">
        <is>
          <t>UEBA</t>
        </is>
      </c>
      <c r="C43" s="6" t="inlineStr">
        <is>
          <t>User and entity behaviour analytics: baselining normal activity per user and flagging deviation from it.</t>
        </is>
      </c>
    </row>
    <row r="44" ht="16.6" customHeight="1">
      <c r="B44" s="5" t="inlineStr">
        <is>
          <t>UAM</t>
        </is>
      </c>
      <c r="C44" s="6" t="inlineStr">
        <is>
          <t>User activity monitoring: recording what users do independently of any policy match. See I-14.</t>
        </is>
      </c>
    </row>
    <row r="45" ht="29.2" customHeight="1">
      <c r="B45" s="5" t="inlineStr">
        <is>
          <t>IRM</t>
        </is>
      </c>
      <c r="C45" s="6" t="inlineStr">
        <is>
          <t>Insider risk management: risk arising from people inside the organisation, whether malicious, negligent, or compromised.</t>
        </is>
      </c>
    </row>
    <row r="46" ht="16.6" customHeight="1">
      <c r="B46" s="5" t="inlineStr">
        <is>
          <t>SIEM / SOAR</t>
        </is>
      </c>
      <c r="C46" s="6" t="inlineStr">
        <is>
          <t>Log aggregation and response-automation platforms. See I-21.</t>
        </is>
      </c>
    </row>
    <row r="47" ht="29.2" customHeight="1">
      <c r="B47" s="5" t="inlineStr">
        <is>
          <t>MCP</t>
        </is>
      </c>
      <c r="C47" s="6" t="inlineStr">
        <is>
          <t>Model Context Protocol: an open standard that lets AI clients call external tools. Some DLP platforms expose one as a natural-language admin interface. See U-10.</t>
        </is>
      </c>
    </row>
    <row r="48" ht="16" customHeight="1">
      <c r="B48" s="8" t="inlineStr">
        <is>
          <t>Identifiers used in the test data</t>
        </is>
      </c>
    </row>
    <row r="49" ht="16.6" customHeight="1">
      <c r="B49" s="5" t="inlineStr">
        <is>
          <t>PII / PHI / PCI</t>
        </is>
      </c>
      <c r="C49" s="6" t="inlineStr">
        <is>
          <t>Personally identifiable information / protected health information / payment card data.</t>
        </is>
      </c>
    </row>
    <row r="50" ht="29.2" customHeight="1">
      <c r="B50" s="5" t="inlineStr">
        <is>
          <t>MNPI</t>
        </is>
      </c>
      <c r="C50" s="6" t="inlineStr">
        <is>
          <t>Material nonpublic information: company information not yet public that would move the share price. Use case C on the Classification sheet.</t>
        </is>
      </c>
    </row>
    <row r="51" ht="16.6" customHeight="1">
      <c r="B51" s="5" t="inlineStr">
        <is>
          <t>SSN / CCN / DOB</t>
        </is>
      </c>
      <c r="C51" s="6" t="inlineStr">
        <is>
          <t>Social security number / credit card number / date of birth.</t>
        </is>
      </c>
    </row>
    <row r="52" ht="16.6" customHeight="1">
      <c r="B52" s="5" t="inlineStr">
        <is>
          <t>MRN</t>
        </is>
      </c>
      <c r="C52" s="6" t="inlineStr">
        <is>
          <t>Medical record number.</t>
        </is>
      </c>
    </row>
    <row r="53" ht="29.2" customHeight="1">
      <c r="B53" s="5" t="inlineStr">
        <is>
          <t>NPI / DEA</t>
        </is>
      </c>
      <c r="C53" s="6" t="inlineStr">
        <is>
          <t>US National Provider Identifier and Drug Enforcement Administration registration number, both healthcare provider identifiers.</t>
        </is>
      </c>
    </row>
    <row r="54" ht="16.6" customHeight="1">
      <c r="B54" s="5" t="inlineStr">
        <is>
          <t>NI / NHS</t>
        </is>
      </c>
      <c r="C54" s="6" t="inlineStr">
        <is>
          <t>UK National Insurance number and NHS number.</t>
        </is>
      </c>
    </row>
    <row r="55" ht="16.6" customHeight="1">
      <c r="B55" s="5" t="inlineStr">
        <is>
          <t>SIN</t>
        </is>
      </c>
      <c r="C55" s="6" t="inlineStr">
        <is>
          <t>Canadian Social Insurance Number.</t>
        </is>
      </c>
    </row>
    <row r="56" ht="16.6" customHeight="1">
      <c r="B56" s="5" t="inlineStr">
        <is>
          <t>VAT / IBAN</t>
        </is>
      </c>
      <c r="C56" s="6" t="inlineStr">
        <is>
          <t>EU VAT registration number and International Bank Account Number.</t>
        </is>
      </c>
    </row>
    <row r="57" ht="29.2" customHeight="1">
      <c r="B57" s="5" t="inlineStr">
        <is>
          <t>Luhn</t>
        </is>
      </c>
      <c r="C57" s="6" t="inlineStr">
        <is>
          <t>The check-digit algorithm that validates credit card numbers. A tool that does not apply it will match any 16 digits. See C-A02.</t>
        </is>
      </c>
    </row>
    <row r="58" ht="16" customHeight="1">
      <c r="B58" s="8" t="inlineStr">
        <is>
          <t>Channels and platforms</t>
        </is>
      </c>
    </row>
    <row r="59" ht="29.2" customHeight="1">
      <c r="B59" s="5" t="inlineStr">
        <is>
          <t>Shadow browser</t>
        </is>
      </c>
      <c r="C59" s="6" t="inlineStr">
        <is>
          <t>Any browser outside the managed one, such as Brave, Vivaldi, Tor or a portable build. Usually blocked wholesale or invisible, rarely inspected. See P-B01.</t>
        </is>
      </c>
    </row>
    <row r="60" ht="29.2" customHeight="1">
      <c r="B60" s="5" t="inlineStr">
        <is>
          <t>Agentic browser</t>
        </is>
      </c>
      <c r="C60" s="6" t="inlineStr">
        <is>
          <t>A browser that acts on the user's behalf (Comet, Atlas, Dia). The agent performs the egress, which breaks both attribution and intent. See P-G05.</t>
        </is>
      </c>
    </row>
    <row r="61" ht="29.2" customHeight="1">
      <c r="B61" s="5" t="inlineStr">
        <is>
          <t>MTP / PTP</t>
        </is>
      </c>
      <c r="C61" s="6" t="inlineStr">
        <is>
          <t>Media and Picture Transfer Protocol: how phones and cameras appear over USB. Not mass storage, so USB policy often misses them entirely. See P-P02.</t>
        </is>
      </c>
    </row>
    <row r="62" ht="16.6" customHeight="1">
      <c r="B62" s="5" t="inlineStr">
        <is>
          <t>VDI</t>
        </is>
      </c>
      <c r="C62" s="6" t="inlineStr">
        <is>
          <t>Virtual desktop infrastructure. See U-29.</t>
        </is>
      </c>
    </row>
    <row r="63" ht="16.6" customHeight="1">
      <c r="B63" s="5" t="inlineStr">
        <is>
          <t>HRIS</t>
        </is>
      </c>
      <c r="C63" s="6" t="inlineStr">
        <is>
          <t>Human resources information system, such as Workday. See C-D03.</t>
        </is>
      </c>
    </row>
    <row r="65">
      <c r="B65" s="4" t="inlineStr">
        <is>
          <t>TEST DATA AND TEST TARGETS</t>
        </is>
      </c>
    </row>
    <row r="66" ht="16.6" customHeight="1">
      <c r="B66" s="5" t="inlineStr">
        <is>
          <t>dlptest.com/sample-data/</t>
        </is>
      </c>
      <c r="C66" s="6" t="inlineStr">
        <is>
          <t>Ready-made tables of synthetic PII: name + SSN + CCN, name + SSN + DOB, name + CCN + ZIP, name + DOB + email.</t>
        </is>
      </c>
    </row>
    <row r="67" ht="29.2" customHeight="1">
      <c r="B67" s="5" t="inlineStr">
        <is>
          <t>dlptest.com/generate/</t>
        </is>
      </c>
      <c r="C67" s="6" t="inlineStr">
        <is>
          <t>Generates synthetic datasets on demand, including Luhn-valid card numbers, NPI and DEA numbers, UK NI and NHS numbers, Canadian SIN, EU VAT and IBAN, passport and driver's licence numbers.</t>
        </is>
      </c>
    </row>
    <row r="68" ht="16.6" customHeight="1">
      <c r="B68" s="5" t="inlineStr">
        <is>
          <t>dlptest.com/http-post/ and /https-post/</t>
        </is>
      </c>
      <c r="C68" s="6" t="inlineStr">
        <is>
          <t>Live POST endpoints for testing cleartext and TLS web upload detection.</t>
        </is>
      </c>
    </row>
    <row r="69" ht="16.6" customHeight="1">
      <c r="B69" s="5" t="inlineStr">
        <is>
          <t>dlptest.com/ftp-test/</t>
        </is>
      </c>
      <c r="C69" s="6" t="inlineStr">
        <is>
          <t>Public FTP and S3 test targets for file-transfer channel tests.</t>
        </is>
      </c>
    </row>
    <row r="70" ht="29.2" customHeight="1">
      <c r="B70" s="5" t="inlineStr">
        <is>
          <t>dlptest.com/regex/</t>
        </is>
      </c>
      <c r="C70" s="6" t="inlineStr">
        <is>
          <t>A library of 103 DLP-relevant regex patterns with worked examples, useful for building the credential and secret test files in C-B01.</t>
        </is>
      </c>
    </row>
    <row r="71" ht="16.6" customHeight="1">
      <c r="B71" s="5" t="inlineStr">
        <is>
          <t>Important</t>
        </is>
      </c>
      <c r="C71" s="6" t="inlineStr">
        <is>
          <t>All data on dlptest.com is synthetic. Never use real customer, employee, or patient data to test a DLP tool.</t>
        </is>
      </c>
    </row>
    <row r="73">
      <c r="B73" s="4" t="inlineStr">
        <is>
          <t>NOTES ON SOURCES</t>
        </is>
      </c>
    </row>
    <row r="74" ht="41.8" customHeight="1">
      <c r="B74" s="5" t="inlineStr">
        <is>
          <t>Vendor neutrality</t>
        </is>
      </c>
      <c r="C74" s="6" t="inlineStr">
        <is>
          <t>This plan names no DLP product. Every row is written as a capability to test rather than a feature to look for, so it applies equally to any endpoint DLP tool, and so that no product is advantaged or disadvantaged by being listed or left out. Where a capability is rare, the Maturity Tier column says so instead.</t>
        </is>
      </c>
    </row>
    <row r="75" ht="41.8" customHeight="1">
      <c r="B75" s="5" t="inlineStr">
        <is>
          <t>Platform parity</t>
        </is>
      </c>
      <c r="C75" s="6" t="inlineStr">
        <is>
          <t>Some controls are commonly Windows-only, as the offline enforcement and RDP rows note. Platform parity is the exception rather than the rule in endpoint DLP. Treat every macOS and Linux cell as unproven until you have tested it yourself rather than read it off a datasheet.</t>
        </is>
      </c>
    </row>
    <row r="76" ht="41.8" customHeight="1">
      <c r="B76" s="5" t="inlineStr">
        <is>
          <t>Linux</t>
        </is>
      </c>
      <c r="C76" s="6" t="inlineStr">
        <is>
          <t>Linux rows are included because Linux endpoints exist in most engineering organisations. Coverage across the market is far thinner than for Windows and macOS: expect most Linux cells to be Fail or blank, and treat that as a finding rather than an omission.</t>
        </is>
      </c>
    </row>
  </sheetData>
  <mergeCells count="3">
    <mergeCell ref="B4:C4"/>
    <mergeCell ref="B3:C3"/>
    <mergeCell ref="B2:C2"/>
  </mergeCells>
  <pageMargins left="0.75" right="0.75" top="1" bottom="1" header="0.5" footer="0.5"/>
  <pageSetup orientation="landscape" fitToWidth="1"/>
</worksheet>
</file>

<file path=xl/worksheets/sheet2.xml><?xml version="1.0" encoding="utf-8"?>
<worksheet xmlns="http://schemas.openxmlformats.org/spreadsheetml/2006/main">
  <sheetPr>
    <tabColor rgb="001F6FEB"/>
    <outlinePr summaryBelow="1" summaryRight="1"/>
    <pageSetUpPr/>
  </sheetPr>
  <dimension ref="A1:K22"/>
  <sheetViews>
    <sheetView zoomScale="100" workbookViewId="0">
      <pane xSplit="3" ySplit="1" topLeftCell="D2" activePane="bottomRight" state="frozen"/>
      <selection pane="topRight"/>
      <selection pane="bottomLeft"/>
      <selection pane="bottomRight" activeCell="A1" sqref="A1"/>
    </sheetView>
  </sheetViews>
  <sheetFormatPr baseColWidth="8" defaultRowHeight="15"/>
  <cols>
    <col width="9" customWidth="1" min="1" max="1"/>
    <col width="26" customWidth="1" min="2" max="2"/>
    <col width="30" customWidth="1" min="3" max="3"/>
    <col width="44" customWidth="1" min="4" max="4"/>
    <col width="56" customWidth="1" min="5" max="5"/>
    <col width="50" customWidth="1" min="6" max="6"/>
    <col width="20" customWidth="1" min="7" max="7"/>
    <col width="15" customWidth="1" min="8" max="8"/>
    <col width="11" customWidth="1" min="9" max="9"/>
    <col width="30" customWidth="1" min="10" max="10"/>
    <col hidden="1" width="18" customWidth="1" min="11" max="11"/>
  </cols>
  <sheetData>
    <row r="1" ht="30" customHeight="1">
      <c r="A1" s="9" t="inlineStr">
        <is>
          <t>ID</t>
        </is>
      </c>
      <c r="B1" s="9" t="inlineStr">
        <is>
          <t>Use Case</t>
        </is>
      </c>
      <c r="C1" s="9" t="inlineStr">
        <is>
          <t>Test</t>
        </is>
      </c>
      <c r="D1" s="9" t="inlineStr">
        <is>
          <t>What You're Testing</t>
        </is>
      </c>
      <c r="E1" s="9" t="inlineStr">
        <is>
          <t>How to Test</t>
        </is>
      </c>
      <c r="F1" s="9" t="inlineStr">
        <is>
          <t>Expected Result / What Good Looks Like</t>
        </is>
      </c>
      <c r="G1" s="9" t="inlineStr">
        <is>
          <t>Detection Method</t>
        </is>
      </c>
      <c r="H1" s="9" t="inlineStr">
        <is>
          <t>Maturity Tier</t>
        </is>
      </c>
      <c r="I1" s="9" t="inlineStr">
        <is>
          <t>Result</t>
        </is>
      </c>
      <c r="J1" s="9" t="inlineStr">
        <is>
          <t>Notes</t>
        </is>
      </c>
      <c r="K1" s="9" t="inlineStr">
        <is>
          <t>Table stakes Fails so far (auto)</t>
        </is>
      </c>
    </row>
    <row r="2" ht="41.8" customHeight="1">
      <c r="A2" s="10" t="inlineStr">
        <is>
          <t>C-A01</t>
        </is>
      </c>
      <c r="B2" s="11" t="inlineStr">
        <is>
          <t>A. Regulatory Compliance (PII / PHI / PCI)</t>
        </is>
      </c>
      <c r="C2" s="10" t="inlineStr">
        <is>
          <t>US SSN detection</t>
        </is>
      </c>
      <c r="D2" s="11" t="inlineStr">
        <is>
          <t>Baseline structured-identifier detection for GDPR/HIPAA/state privacy law.</t>
        </is>
      </c>
      <c r="E2" s="11" t="inlineStr">
        <is>
          <t>Build a .docx and a .csv containing 25 SSNs from dlptest.com/sample-data/ (or /generate/). Move each file through one monitored channel.</t>
        </is>
      </c>
      <c r="F2" s="11" t="inlineStr">
        <is>
          <t>Both files match a US SSN classifier. Incident shows the correct match count and the matched values are visible (masked or unmasked per config).</t>
        </is>
      </c>
      <c r="G2" s="11" t="inlineStr">
        <is>
          <t>Pattern match</t>
        </is>
      </c>
      <c r="H2" s="12" t="inlineStr">
        <is>
          <t>Table stakes</t>
        </is>
      </c>
      <c r="I2" s="13" t="inlineStr"/>
      <c r="J2" s="11" t="inlineStr"/>
      <c r="K2">
        <f>IF(AND(H2="Table stakes",I2="Fail"),A2,"")</f>
        <v/>
      </c>
    </row>
    <row r="3" ht="41.8" customHeight="1">
      <c r="A3" s="10" t="inlineStr">
        <is>
          <t>C-A02</t>
        </is>
      </c>
      <c r="B3" s="11" t="inlineStr">
        <is>
          <t>A. Regulatory Compliance (PII / PHI / PCI)</t>
        </is>
      </c>
      <c r="C3" s="10" t="inlineStr">
        <is>
          <t>Credit card (PCI-DSS) detection with Luhn</t>
        </is>
      </c>
      <c r="D3" s="11" t="inlineStr">
        <is>
          <t>Whether the card classifier validates the check digit instead of matching any 16 digits.</t>
        </is>
      </c>
      <c r="E3" s="11" t="inlineStr">
        <is>
          <t>Generate Visa / Mastercard / Amex / Discover numbers at dlptest.com/generate/. Then hand-edit one digit of each so Luhn fails and re-test.</t>
        </is>
      </c>
      <c r="F3" s="11" t="inlineStr">
        <is>
          <t>Valid numbers match. Luhn-invalid numbers do NOT match. A 16-digit order number or timestamp does not match.</t>
        </is>
      </c>
      <c r="G3" s="11" t="inlineStr">
        <is>
          <t>Pattern + checksum</t>
        </is>
      </c>
      <c r="H3" s="12" t="inlineStr">
        <is>
          <t>Table stakes</t>
        </is>
      </c>
      <c r="I3" s="13" t="inlineStr"/>
      <c r="J3" s="11" t="inlineStr"/>
      <c r="K3">
        <f>IF(AND(H3="Table stakes",I3="Fail"),IF(K2="",A3,K2&amp;", "&amp;A3),K2)</f>
        <v/>
      </c>
    </row>
    <row r="4" ht="41.8" customHeight="1">
      <c r="A4" s="10" t="inlineStr">
        <is>
          <t>C-A03</t>
        </is>
      </c>
      <c r="B4" s="11" t="inlineStr">
        <is>
          <t>A. Regulatory Compliance (PII / PHI / PCI)</t>
        </is>
      </c>
      <c r="C4" s="10" t="inlineStr">
        <is>
          <t>PHI detection (HIPAA)</t>
        </is>
      </c>
      <c r="D4" s="11" t="inlineStr">
        <is>
          <t>Healthcare identifiers beyond SSN.</t>
        </is>
      </c>
      <c r="E4" s="11" t="inlineStr">
        <is>
          <t>Test a file containing MRN, NPI (10-digit Luhn), DEA number, ICD-10 codes, and patient name + DOB together. dlptest.com/generate/ produces NPI/DEA pairs.</t>
        </is>
      </c>
      <c r="F4" s="11" t="inlineStr">
        <is>
          <t>PHI classifier fires. Not required for Pass. Record in Notes whether the incident names which PHI element matched.</t>
        </is>
      </c>
      <c r="G4" s="11" t="inlineStr">
        <is>
          <t>Pattern + dictionary</t>
        </is>
      </c>
      <c r="H4" s="12" t="inlineStr">
        <is>
          <t>Table stakes</t>
        </is>
      </c>
      <c r="I4" s="13" t="inlineStr"/>
      <c r="J4" s="11" t="inlineStr"/>
      <c r="K4">
        <f>IF(AND(H4="Table stakes",I4="Fail"),IF(K3="",A4,K3&amp;", "&amp;A4),K3)</f>
        <v/>
      </c>
    </row>
    <row r="5" ht="41.8" customHeight="1">
      <c r="A5" s="10" t="inlineStr">
        <is>
          <t>C-A04</t>
        </is>
      </c>
      <c r="B5" s="11" t="inlineStr">
        <is>
          <t>A. Regulatory Compliance (PII / PHI / PCI)</t>
        </is>
      </c>
      <c r="C5" s="10" t="inlineStr">
        <is>
          <t>International identifier coverage</t>
        </is>
      </c>
      <c r="D5" s="11" t="inlineStr">
        <is>
          <t>Non-US regulatory scope.</t>
        </is>
      </c>
      <c r="E5" s="11" t="inlineStr">
        <is>
          <t>Test UK NI number + NHS number, Canadian SIN, EU VAT + IBAN, passport numbers. All available at dlptest.com/generate/.</t>
        </is>
      </c>
      <c r="F5" s="11" t="inlineStr">
        <is>
          <t>Each jurisdiction has a working classifier. Note any you have to build yourself.</t>
        </is>
      </c>
      <c r="G5" s="11" t="inlineStr">
        <is>
          <t>Pattern match</t>
        </is>
      </c>
      <c r="H5" s="12" t="inlineStr">
        <is>
          <t>Table stakes</t>
        </is>
      </c>
      <c r="I5" s="13" t="inlineStr"/>
      <c r="J5" s="11" t="inlineStr"/>
      <c r="K5">
        <f>IF(AND(H5="Table stakes",I5="Fail"),IF(K4="",A5,K4&amp;", "&amp;A5),K4)</f>
        <v/>
      </c>
    </row>
    <row r="6" ht="104.8" customHeight="1">
      <c r="A6" s="10" t="inlineStr">
        <is>
          <t>C-A05</t>
        </is>
      </c>
      <c r="B6" s="11" t="inlineStr">
        <is>
          <t>A. Regulatory Compliance (PII / PHI / PCI)</t>
        </is>
      </c>
      <c r="C6" s="10" t="inlineStr">
        <is>
          <t>Severity tiers by match count</t>
        </is>
      </c>
      <c r="D6" s="11" t="inlineStr">
        <is>
          <t>Volume-based severity so a 3-record leak and a 30,000-record leak are not the same alert.</t>
        </is>
      </c>
      <c r="E6" s="11" t="inlineStr">
        <is>
          <t>First send a file with one SSN repeated 100 times and a file with 100 distinct SSNs. The first should report 1 unique match and the second 100; if both report 100, the tool is counting occurrences and the tiers below mean nothing. Then configure Low = 1-9, Medium = 10-49, High = 50+ unique matches and send files with 5 / 25 / 100 distinct records. Finally re-send the file with one SSN repeated 100 times as a regression check.</t>
        </is>
      </c>
      <c r="F6" s="11" t="inlineStr">
        <is>
          <t>The repeated-SSN file reports 1 unique match. Three incidents at three severities, from one rule. Tiering should not require three separate policies. The repeated-value file still lands in Low. If it lands in High, the tiering is reporting file length rather than exposure.</t>
        </is>
      </c>
      <c r="G6" s="11" t="inlineStr">
        <is>
          <t>Counting logic</t>
        </is>
      </c>
      <c r="H6" s="12" t="inlineStr">
        <is>
          <t>Table stakes</t>
        </is>
      </c>
      <c r="I6" s="13" t="inlineStr"/>
      <c r="J6" s="11" t="inlineStr"/>
      <c r="K6">
        <f>IF(AND(H6="Table stakes",I6="Fail"),IF(K5="",A6,K5&amp;", "&amp;A6),K5)</f>
        <v/>
      </c>
    </row>
    <row r="7" ht="79.59999999999999" customHeight="1">
      <c r="A7" s="10" t="inlineStr">
        <is>
          <t>C-A06</t>
        </is>
      </c>
      <c r="B7" s="11" t="inlineStr">
        <is>
          <t>A. Regulatory Compliance (PII / PHI / PCI)</t>
        </is>
      </c>
      <c r="C7" s="10" t="inlineStr">
        <is>
          <t>Confidence level / threshold tuning</t>
        </is>
      </c>
      <c r="D7" s="11" t="inlineStr">
        <is>
          <t>The precision control. Confidence measures how much supporting evidence sits near the identifier, not how much of the pattern matched. Products express it as named low / medium / high levels, or as a match threshold combined with weighted keyword phrases.</t>
        </is>
      </c>
      <c r="E7" s="11" t="inlineStr">
        <is>
          <t>Build one rule per level. Send (a) a bare 9-digit number, (b) the same number formatted 123-45-6789, (c) the number preceded by 'SSN:' within 10 characters, (d) the number in a document titled 'Social Security'.</t>
        </is>
      </c>
      <c r="F7" s="11" t="inlineStr">
        <is>
          <t>Confidence rises as supporting evidence is added: (a) matches at the lowest level or not at all, and (c) and (d) match at the highest. Confirm confidence level and instance count can be set independently on one rule, because pairing high confidence with low counts is how precision is tuned.</t>
        </is>
      </c>
      <c r="G7" s="11" t="inlineStr">
        <is>
          <t>Confidence scoring</t>
        </is>
      </c>
      <c r="H7" s="12" t="inlineStr">
        <is>
          <t>Table stakes</t>
        </is>
      </c>
      <c r="I7" s="13" t="inlineStr"/>
      <c r="J7" s="11" t="inlineStr"/>
      <c r="K7">
        <f>IF(AND(H7="Table stakes",I7="Fail"),IF(K6="",A7,K6&amp;", "&amp;A7),K6)</f>
        <v/>
      </c>
    </row>
    <row r="8" ht="41.8" customHeight="1">
      <c r="A8" s="10" t="inlineStr">
        <is>
          <t>C-A07</t>
        </is>
      </c>
      <c r="B8" s="11" t="inlineStr">
        <is>
          <t>A. Regulatory Compliance (PII / PHI / PCI)</t>
        </is>
      </c>
      <c r="C8" s="10" t="inlineStr">
        <is>
          <t>Exact Data Match (EDM)</t>
        </is>
      </c>
      <c r="D8" s="11" t="inlineStr">
        <is>
          <t>Matching your actual customer records, not anything SSN-shaped.</t>
        </is>
      </c>
      <c r="E8" s="11" t="inlineStr">
        <is>
          <t>Upload a hashed index of 10,000 real (or realistic) records. Send a file with 50 records that are in the index and 50 that are not.</t>
        </is>
      </c>
      <c r="F8" s="11" t="inlineStr">
        <is>
          <t>Only the indexed 50 match. Measure index refresh time and the max supported index size.</t>
        </is>
      </c>
      <c r="G8" s="11" t="inlineStr">
        <is>
          <t>EDM</t>
        </is>
      </c>
      <c r="H8" s="14" t="inlineStr">
        <is>
          <t>Advanced</t>
        </is>
      </c>
      <c r="I8" s="13" t="inlineStr"/>
      <c r="J8" s="11" t="inlineStr"/>
      <c r="K8">
        <f>IF(AND(H8="Table stakes",I8="Fail"),IF(K7="",A8,K7&amp;", "&amp;A8),K7)</f>
        <v/>
      </c>
    </row>
    <row r="9" ht="117.4" customHeight="1">
      <c r="A9" s="10" t="inlineStr">
        <is>
          <t>C-A08</t>
        </is>
      </c>
      <c r="B9" s="11" t="inlineStr">
        <is>
          <t>A. Regulatory Compliance (PII / PHI / PCI)</t>
        </is>
      </c>
      <c r="C9" s="10" t="inlineStr">
        <is>
          <t>AI Classification of a business-specific document type</t>
        </is>
      </c>
      <c r="D9" s="11" t="inlineStr">
        <is>
          <t>Whether you can build a classifier for a document type only your organisation has, described in plain language rather than expressed as a pattern. The authoring loop decides whether it is usable in practice.</t>
        </is>
      </c>
      <c r="E9" s="11" t="inlineStr">
        <is>
          <t>Pick a document type no out-of-box classifier will know, such as your MSA template, your incident post-mortems or your pricing approvals. Describe it in natural language, add a structural constraint if the tool supports one (an extension or path that must also match), and add an exclusion for templates and test files. Run it against ten real examples and ten near-misses: documents from the same team that are NOT that type. Time the whole loop, from request to a label you would deploy.</t>
        </is>
      </c>
      <c r="F9" s="11" t="inlineStr">
        <is>
          <t>At least nine of the ten real examples labelled and no more than one near-miss, with the loop taking minutes rather than a support ticket. Confirm you can test against sample files before the label goes live: a classifier you can only evaluate in production is not tunable. If the tool supports sub-labels, confirm a child only matches when the parent does too.</t>
        </is>
      </c>
      <c r="G9" s="11" t="inlineStr">
        <is>
          <t>AI Classification</t>
        </is>
      </c>
      <c r="H9" s="14" t="inlineStr">
        <is>
          <t>Advanced</t>
        </is>
      </c>
      <c r="I9" s="13" t="inlineStr"/>
      <c r="J9" s="11" t="inlineStr"/>
      <c r="K9">
        <f>IF(AND(H9="Table stakes",I9="Fail"),IF(K8="",A9,K8&amp;", "&amp;A9),K8)</f>
        <v/>
      </c>
    </row>
    <row r="10" ht="41.8" customHeight="1">
      <c r="A10" s="10" t="inlineStr">
        <is>
          <t>C-A09</t>
        </is>
      </c>
      <c r="B10" s="11" t="inlineStr">
        <is>
          <t>A. Regulatory Compliance (PII / PHI / PCI)</t>
        </is>
      </c>
      <c r="C10" s="10" t="inlineStr">
        <is>
          <t>OCR on images</t>
        </is>
      </c>
      <c r="D10" s="11" t="inlineStr">
        <is>
          <t>Screenshot exfiltration. A screenshot is an image, so a text classifier never sees it.</t>
        </is>
      </c>
      <c r="E10" s="11" t="inlineStr">
        <is>
          <t>Screenshot a table of SSNs and save as .png. Also test a photo-quality .jpg and a rotated image.</t>
        </is>
      </c>
      <c r="F10" s="11" t="inlineStr">
        <is>
          <t>OCR extracts the identifiers and the normal pattern rules apply. Note the file-size and resolution limits.</t>
        </is>
      </c>
      <c r="G10" s="11" t="inlineStr">
        <is>
          <t>OCR + pattern</t>
        </is>
      </c>
      <c r="H10" s="14" t="inlineStr">
        <is>
          <t>Advanced</t>
        </is>
      </c>
      <c r="I10" s="13" t="inlineStr"/>
      <c r="J10" s="11" t="inlineStr"/>
      <c r="K10">
        <f>IF(AND(H10="Table stakes",I10="Fail"),IF(K9="",A10,K9&amp;", "&amp;A10),K9)</f>
        <v/>
      </c>
    </row>
    <row r="11" ht="54.4" customHeight="1">
      <c r="A11" s="10" t="inlineStr">
        <is>
          <t>C-A10</t>
        </is>
      </c>
      <c r="B11" s="11" t="inlineStr">
        <is>
          <t>A. Regulatory Compliance (PII / PHI / PCI)</t>
        </is>
      </c>
      <c r="C11" s="10" t="inlineStr">
        <is>
          <t>Archives and nested files</t>
        </is>
      </c>
      <c r="D11" s="11" t="inlineStr">
        <is>
          <t>Depth of container inspection.</t>
        </is>
      </c>
      <c r="E11" s="11" t="inlineStr">
        <is>
          <t>Send a .zip containing a .docx with SSNs. Then a .zip inside a .zip. Then a password-protected .zip. Then a 7z and a .tar.gz.</t>
        </is>
      </c>
      <c r="F11" s="11" t="inlineStr">
        <is>
          <t>Nested content is inspected to at least 2-3 levels. Encrypted archives are detected as encrypted and handled by policy (block or flag), not silently passed.</t>
        </is>
      </c>
      <c r="G11" s="11" t="inlineStr">
        <is>
          <t>Container inspection</t>
        </is>
      </c>
      <c r="H11" s="12" t="inlineStr">
        <is>
          <t>Table stakes</t>
        </is>
      </c>
      <c r="I11" s="13" t="inlineStr"/>
      <c r="J11" s="11" t="inlineStr"/>
      <c r="K11">
        <f>IF(AND(H11="Table stakes",I11="Fail"),IF(K10="",A11,K10&amp;", "&amp;A11),K10)</f>
        <v/>
      </c>
    </row>
    <row r="12" ht="41.8" customHeight="1">
      <c r="A12" s="10" t="inlineStr">
        <is>
          <t>C-B01</t>
        </is>
      </c>
      <c r="B12" s="11" t="inlineStr">
        <is>
          <t>B. Intellectual Property &amp; Source Code</t>
        </is>
      </c>
      <c r="C12" s="10" t="inlineStr">
        <is>
          <t>Secrets and credentials in code</t>
        </is>
      </c>
      <c r="D12" s="11" t="inlineStr">
        <is>
          <t>API keys, tokens, private keys, connection strings.</t>
        </is>
      </c>
      <c r="E12" s="11" t="inlineStr">
        <is>
          <t>Use the credential patterns in the dlptest.com/regex/ library (AWS keys, GitHub tokens, private key headers, JWTs, connection strings) to build a test file.</t>
        </is>
      </c>
      <c r="F12" s="11" t="inlineStr">
        <is>
          <t>Each secret type is detected. Not required for Pass. Record in Notes whether the tool distinguishes a live-looking secret from an obvious placeholder.</t>
        </is>
      </c>
      <c r="G12" s="11" t="inlineStr">
        <is>
          <t>Pattern match</t>
        </is>
      </c>
      <c r="H12" s="12" t="inlineStr">
        <is>
          <t>Table stakes</t>
        </is>
      </c>
      <c r="I12" s="13" t="inlineStr"/>
      <c r="J12" s="11" t="inlineStr"/>
      <c r="K12">
        <f>IF(AND(H12="Table stakes",I12="Fail"),IF(K11="",A12,K11&amp;", "&amp;A12),K11)</f>
        <v/>
      </c>
    </row>
    <row r="13" ht="41.8" customHeight="1">
      <c r="A13" s="10" t="inlineStr">
        <is>
          <t>C-B02</t>
        </is>
      </c>
      <c r="B13" s="11" t="inlineStr">
        <is>
          <t>B. Intellectual Property &amp; Source Code</t>
        </is>
      </c>
      <c r="C13" s="10" t="inlineStr">
        <is>
          <t>Origin-based sensitivity (data lineage)</t>
        </is>
      </c>
      <c r="D13" s="11" t="inlineStr">
        <is>
          <t>The same token is low risk from a public repo and high risk from an internal one.</t>
        </is>
      </c>
      <c r="E13" s="11" t="inlineStr">
        <is>
          <t>Clone a file from an internal Git repo and a near-identical file from a public GitHub repo. Move both to the same destination.</t>
        </is>
      </c>
      <c r="F13" s="11" t="inlineStr">
        <is>
          <t>The internal-origin file is classified higher, or is the only one blocked. If both are treated identically, the tool has no lineage.</t>
        </is>
      </c>
      <c r="G13" s="11" t="inlineStr">
        <is>
          <t>Data lineage</t>
        </is>
      </c>
      <c r="H13" s="15" t="inlineStr">
        <is>
          <t>Differentiator</t>
        </is>
      </c>
      <c r="I13" s="13" t="inlineStr"/>
      <c r="J13" s="11" t="inlineStr"/>
      <c r="K13">
        <f>IF(AND(H13="Table stakes",I13="Fail"),IF(K12="",A13,K12&amp;", "&amp;A13),K12)</f>
        <v/>
      </c>
    </row>
    <row r="14" ht="54.4" customHeight="1">
      <c r="A14" s="10" t="inlineStr">
        <is>
          <t>C-B03</t>
        </is>
      </c>
      <c r="B14" s="11" t="inlineStr">
        <is>
          <t>B. Intellectual Property &amp; Source Code</t>
        </is>
      </c>
      <c r="C14" s="10" t="inlineStr">
        <is>
          <t>Lineage survival through obfuscation</t>
        </is>
      </c>
      <c r="D14" s="11" t="inlineStr">
        <is>
          <t>Whether origin-based classification survives the things people actually do to files.</t>
        </is>
      </c>
      <c r="E14" s="11" t="inlineStr">
        <is>
          <t>Take a file from the internal repo, then: rename it, change its extension, zip it, copy its contents into a new blank file, and paste a section into a chat app. Attempt egress after each step.</t>
        </is>
      </c>
      <c r="F14" s="11" t="inlineStr">
        <is>
          <t>Classification persists through rename, re-container, and copy/paste. Note the first step where the trace is lost.</t>
        </is>
      </c>
      <c r="G14" s="11" t="inlineStr">
        <is>
          <t>Data lineage</t>
        </is>
      </c>
      <c r="H14" s="15" t="inlineStr">
        <is>
          <t>Differentiator</t>
        </is>
      </c>
      <c r="I14" s="13" t="inlineStr"/>
      <c r="J14" s="11" t="inlineStr"/>
      <c r="K14">
        <f>IF(AND(H14="Table stakes",I14="Fail"),IF(K13="",A14,K13&amp;", "&amp;A14),K13)</f>
        <v/>
      </c>
    </row>
    <row r="15" ht="54.4" customHeight="1">
      <c r="A15" s="10" t="inlineStr">
        <is>
          <t>C-B04</t>
        </is>
      </c>
      <c r="B15" s="11" t="inlineStr">
        <is>
          <t>B. Intellectual Property &amp; Source Code</t>
        </is>
      </c>
      <c r="C15" s="10" t="inlineStr">
        <is>
          <t>Project codenames and trade-secret terms</t>
        </is>
      </c>
      <c r="D15" s="11" t="inlineStr">
        <is>
          <t>Business-specific vocabulary that no out-of-box classifier knows.</t>
        </is>
      </c>
      <c r="E15" s="11" t="inlineStr">
        <is>
          <t>Build a dictionary of 20 internal project names and test how long it takes to create, deploy, and tune it. Include one term with an everyday meaning (e.g. 'Mercury') to test false positives.</t>
        </is>
      </c>
      <c r="F15" s="11" t="inlineStr">
        <is>
          <t>Dictionary deploys in minutes, supports weighting, and the ambiguous term can be disambiguated by context rather than removed.</t>
        </is>
      </c>
      <c r="G15" s="11" t="inlineStr">
        <is>
          <t>Dictionary + AI context</t>
        </is>
      </c>
      <c r="H15" s="12" t="inlineStr">
        <is>
          <t>Table stakes</t>
        </is>
      </c>
      <c r="I15" s="13" t="inlineStr"/>
      <c r="J15" s="11" t="inlineStr"/>
      <c r="K15">
        <f>IF(AND(H15="Table stakes",I15="Fail"),IF(K14="",A15,K14&amp;", "&amp;A15),K14)</f>
        <v/>
      </c>
    </row>
    <row r="16" ht="41.8" customHeight="1">
      <c r="A16" s="10" t="inlineStr">
        <is>
          <t>C-C01</t>
        </is>
      </c>
      <c r="B16" s="11" t="inlineStr">
        <is>
          <t>C. Financial Reporting &amp; Material Nonpublic Info</t>
        </is>
      </c>
      <c r="C16" s="10" t="inlineStr">
        <is>
          <t>Earnings and board material detection</t>
        </is>
      </c>
      <c r="D16" s="11" t="inlineStr">
        <is>
          <t>Recognising finance documents by structure and language, not just by folder.</t>
        </is>
      </c>
      <c r="E16" s="11" t="inlineStr">
        <is>
          <t>Send a draft earnings release, a board deck, a cap table, and a three-statement model. Include a routine expense report as a negative control.</t>
        </is>
      </c>
      <c r="F16" s="11" t="inlineStr">
        <is>
          <t>Sensitive finance material is detected; routine finance files are not. If everything in Finance matches, precision is unusable.</t>
        </is>
      </c>
      <c r="G16" s="11" t="inlineStr">
        <is>
          <t>AI Classification</t>
        </is>
      </c>
      <c r="H16" s="14" t="inlineStr">
        <is>
          <t>Advanced</t>
        </is>
      </c>
      <c r="I16" s="13" t="inlineStr"/>
      <c r="J16" s="11" t="inlineStr"/>
      <c r="K16">
        <f>IF(AND(H16="Table stakes",I16="Fail"),IF(K15="",A16,K15&amp;", "&amp;A16),K15)</f>
        <v/>
      </c>
    </row>
    <row r="17" ht="92.2" customHeight="1">
      <c r="A17" s="10" t="inlineStr">
        <is>
          <t>C-C02</t>
        </is>
      </c>
      <c r="B17" s="11" t="inlineStr">
        <is>
          <t>C. Financial Reporting &amp; Material Nonpublic Info</t>
        </is>
      </c>
      <c r="C17" s="10" t="inlineStr">
        <is>
          <t>Time-boxed sensitivity: pre- vs post-publication</t>
        </is>
      </c>
      <c r="D17" s="11" t="inlineStr">
        <is>
          <t>The core MNPI problem, from two directions. A draft 10-Q is material nonpublic information before filing and ordinary public data after, so sensitivity has to change with the calendar, and the tool has to be able to tell a forecast from a published result in the first place.</t>
        </is>
      </c>
      <c r="E17" s="11" t="inlineStr">
        <is>
          <t>Two parts. (1) Apply a policy with an effective date window, then move the same file inside the window and again after it closes. (2) Send a file of projected FY27 revenue and a file of already-published FY25 results, formatted alike and with similar numbers.</t>
        </is>
      </c>
      <c r="F17" s="11" t="inlineStr">
        <is>
          <t>(1) Enforcement changes with the date without the policy being rewritten. If the tool cannot do this, record the workaround. (2) The forward-looking file is treated as more sensitive; a keyword-only tool will treat the two identically.</t>
        </is>
      </c>
      <c r="G17" s="11" t="inlineStr">
        <is>
          <t>Policy scheduling / AI Classification</t>
        </is>
      </c>
      <c r="H17" s="15" t="inlineStr">
        <is>
          <t>Differentiator</t>
        </is>
      </c>
      <c r="I17" s="13" t="inlineStr"/>
      <c r="J17" s="11" t="inlineStr"/>
      <c r="K17">
        <f>IF(AND(H17="Table stakes",I17="Fail"),IF(K16="",A17,K16&amp;", "&amp;A17),K16)</f>
        <v/>
      </c>
    </row>
    <row r="18" ht="41.8" customHeight="1">
      <c r="A18" s="10" t="inlineStr">
        <is>
          <t>C-C03</t>
        </is>
      </c>
      <c r="B18" s="11" t="inlineStr">
        <is>
          <t>C. Financial Reporting &amp; Material Nonpublic Info</t>
        </is>
      </c>
      <c r="C18" s="10" t="inlineStr">
        <is>
          <t>Insider-list / need-to-know scoping</t>
        </is>
      </c>
      <c r="D18" s="11" t="inlineStr">
        <is>
          <t>Restricting deal material to the deal team, including people who legitimately have file access.</t>
        </is>
      </c>
      <c r="E18" s="11" t="inlineStr">
        <is>
          <t>Grant two users file access, put only one on the insider list, and have both attempt egress.</t>
        </is>
      </c>
      <c r="F18" s="11" t="inlineStr">
        <is>
          <t>Only the insider-list member is permitted. Policy scope is independent of file permissions.</t>
        </is>
      </c>
      <c r="G18" s="11" t="inlineStr">
        <is>
          <t>Policy scoping + identity</t>
        </is>
      </c>
      <c r="H18" s="14" t="inlineStr">
        <is>
          <t>Advanced</t>
        </is>
      </c>
      <c r="I18" s="13" t="inlineStr"/>
      <c r="J18" s="11" t="inlineStr"/>
      <c r="K18">
        <f>IF(AND(H18="Table stakes",I18="Fail"),IF(K17="",A18,K17&amp;", "&amp;A18),K17)</f>
        <v/>
      </c>
    </row>
    <row r="19" ht="41.8" customHeight="1">
      <c r="A19" s="10" t="inlineStr">
        <is>
          <t>C-D01</t>
        </is>
      </c>
      <c r="B19" s="11" t="inlineStr">
        <is>
          <t>D. High-Risk Exports from Business Apps</t>
        </is>
      </c>
      <c r="C19" s="10" t="inlineStr">
        <is>
          <t>Bulk CRM export detection</t>
        </is>
      </c>
      <c r="D19" s="11" t="inlineStr">
        <is>
          <t>Catching the volume, not just the content. Thousands of records concentrated into one file.</t>
        </is>
      </c>
      <c r="E19" s="11" t="inlineStr">
        <is>
          <t>Export 50,000 records from a CRM (or simulate with a generated CSV from dlptest.com/generate/) and move the file.</t>
        </is>
      </c>
      <c r="F19" s="11" t="inlineStr">
        <is>
          <t>Detected as a bulk export, at a severity above a 20-record file with the same columns.</t>
        </is>
      </c>
      <c r="G19" s="11" t="inlineStr">
        <is>
          <t>Volume + structure</t>
        </is>
      </c>
      <c r="H19" s="12" t="inlineStr">
        <is>
          <t>Table stakes</t>
        </is>
      </c>
      <c r="I19" s="13" t="inlineStr"/>
      <c r="J19" s="11" t="inlineStr"/>
      <c r="K19">
        <f>IF(AND(H19="Table stakes",I19="Fail"),IF(K18="",A19,K18&amp;", "&amp;A19),K18)</f>
        <v/>
      </c>
    </row>
    <row r="20" ht="41.8" customHeight="1">
      <c r="A20" s="10" t="inlineStr">
        <is>
          <t>C-D02</t>
        </is>
      </c>
      <c r="B20" s="11" t="inlineStr">
        <is>
          <t>D. High-Risk Exports from Business Apps</t>
        </is>
      </c>
      <c r="C20" s="10" t="inlineStr">
        <is>
          <t>Origin-based classification from SaaS apps</t>
        </is>
      </c>
      <c r="D20" s="11" t="inlineStr">
        <is>
          <t>Lineage from the system of record: 'this came out of Salesforce, therefore it is customer data.'</t>
        </is>
      </c>
      <c r="E20" s="11" t="inlineStr">
        <is>
          <t>Export from Salesforce / Workday / ServiceNow. Rename the file to something innocuous and move it.</t>
        </is>
      </c>
      <c r="F20" s="11" t="inlineStr">
        <is>
          <t>Still classified as customer/HR data on origin alone, with no content match required.</t>
        </is>
      </c>
      <c r="G20" s="11" t="inlineStr">
        <is>
          <t>Data lineage</t>
        </is>
      </c>
      <c r="H20" s="15" t="inlineStr">
        <is>
          <t>Differentiator</t>
        </is>
      </c>
      <c r="I20" s="13" t="inlineStr"/>
      <c r="J20" s="11" t="inlineStr"/>
      <c r="K20">
        <f>IF(AND(H20="Table stakes",I20="Fail"),IF(K19="",A20,K19&amp;", "&amp;A20),K19)</f>
        <v/>
      </c>
    </row>
    <row r="21" ht="41.8" customHeight="1">
      <c r="A21" s="10" t="inlineStr">
        <is>
          <t>C-D03</t>
        </is>
      </c>
      <c r="B21" s="11" t="inlineStr">
        <is>
          <t>D. High-Risk Exports from Business Apps</t>
        </is>
      </c>
      <c r="C21" s="10" t="inlineStr">
        <is>
          <t>HRIS export with compensation data</t>
        </is>
      </c>
      <c r="D21" s="11" t="inlineStr">
        <is>
          <t>Employee data exported from the HRIS.</t>
        </is>
      </c>
      <c r="E21" s="11" t="inlineStr">
        <is>
          <t>Export a roster with name, SSN, salary, and performance rating.</t>
        </is>
      </c>
      <c r="F21" s="11" t="inlineStr">
        <is>
          <t>Detected as HR data. Confirm HR staff who legitimately run this export are handled by scope, not by an exception that disables the rule.</t>
        </is>
      </c>
      <c r="G21" s="11" t="inlineStr">
        <is>
          <t>Pattern + lineage</t>
        </is>
      </c>
      <c r="H21" s="12" t="inlineStr">
        <is>
          <t>Table stakes</t>
        </is>
      </c>
      <c r="I21" s="13" t="inlineStr"/>
      <c r="J21" s="11" t="inlineStr"/>
      <c r="K21">
        <f>IF(AND(H21="Table stakes",I21="Fail"),IF(K20="",A21,K20&amp;", "&amp;A21),K20)</f>
        <v/>
      </c>
    </row>
    <row r="22" ht="41.8" customHeight="1">
      <c r="A22" s="10" t="inlineStr">
        <is>
          <t>C-D04</t>
        </is>
      </c>
      <c r="B22" s="11" t="inlineStr">
        <is>
          <t>D. High-Risk Exports from Business Apps</t>
        </is>
      </c>
      <c r="C22" s="10" t="inlineStr">
        <is>
          <t>Direct database extracts</t>
        </is>
      </c>
      <c r="D22" s="11" t="inlineStr">
        <is>
          <t>Bypassing the application and querying the database directly.</t>
        </is>
      </c>
      <c r="E22" s="11" t="inlineStr">
        <is>
          <t>Run a SELECT in DBeaver / pgAdmin / SSMS and use 'export results to file'. Then pipe a query to a file from the CLI.</t>
        </is>
      </c>
      <c r="F22" s="11" t="inlineStr">
        <is>
          <t>Both are visible and attributable to the process.</t>
        </is>
      </c>
      <c r="G22" s="11" t="inlineStr">
        <is>
          <t>Process context</t>
        </is>
      </c>
      <c r="H22" s="15" t="inlineStr">
        <is>
          <t>Differentiator</t>
        </is>
      </c>
      <c r="I22" s="13" t="inlineStr"/>
      <c r="J22" s="11" t="inlineStr"/>
      <c r="K22">
        <f>IF(AND(H22="Table stakes",I22="Fail"),IF(K21="",A22,K21&amp;", "&amp;A22),K21)</f>
        <v/>
      </c>
    </row>
  </sheetData>
  <autoFilter ref="A1:J22"/>
  <conditionalFormatting sqref="I2:I22">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I2:I22"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3.xml><?xml version="1.0" encoding="utf-8"?>
<worksheet xmlns="http://schemas.openxmlformats.org/spreadsheetml/2006/main">
  <sheetPr>
    <tabColor rgb="001F6FEB"/>
    <outlinePr summaryBelow="1" summaryRight="1"/>
    <pageSetUpPr/>
  </sheetPr>
  <dimension ref="A1:K93"/>
  <sheetViews>
    <sheetView workbookViewId="0">
      <pane xSplit="5" ySplit="2" topLeftCell="F3" activePane="bottomRight" state="frozen"/>
      <selection pane="topRight"/>
      <selection pane="bottomLeft"/>
      <selection pane="bottomRight" activeCell="A1" sqref="A1"/>
    </sheetView>
  </sheetViews>
  <sheetFormatPr baseColWidth="8" defaultRowHeight="15"/>
  <cols>
    <col width="17" customWidth="1" min="1" max="1"/>
    <col width="22" customWidth="1" min="2" max="2"/>
    <col width="40" customWidth="1" min="3" max="3"/>
    <col width="11" customWidth="1" min="4" max="4"/>
    <col width="82" customWidth="1" min="5" max="5"/>
    <col width="14" customWidth="1" min="6" max="6"/>
    <col width="11" customWidth="1" min="7" max="7"/>
    <col width="15" customWidth="1" min="8" max="8"/>
    <col width="26" customWidth="1" min="9" max="9"/>
    <col width="15" customWidth="1" min="10" max="10"/>
    <col hidden="1" width="18" customWidth="1" min="11" max="11"/>
  </cols>
  <sheetData>
    <row r="1" ht="26" customHeight="1">
      <c r="A1" s="9" t="inlineStr">
        <is>
          <t>ID</t>
        </is>
      </c>
      <c r="B1" s="9" t="inlineStr">
        <is>
          <t>Channel Category</t>
        </is>
      </c>
      <c r="C1" s="9" t="inlineStr">
        <is>
          <t>Channel / Vector</t>
        </is>
      </c>
      <c r="D1" s="9" t="inlineStr">
        <is>
          <t>OS</t>
        </is>
      </c>
      <c r="E1" s="9" t="inlineStr">
        <is>
          <t>What to Test</t>
        </is>
      </c>
      <c r="F1" s="16" t="inlineStr">
        <is>
          <t>Result</t>
        </is>
      </c>
      <c r="G1" s="16" t="n"/>
      <c r="H1" s="9" t="inlineStr">
        <is>
          <t>Maturity Tier</t>
        </is>
      </c>
      <c r="I1" s="9" t="inlineStr">
        <is>
          <t>Notes</t>
        </is>
      </c>
      <c r="J1" s="9" t="inlineStr">
        <is>
          <t>Block timing</t>
        </is>
      </c>
      <c r="K1" s="9" t="n"/>
    </row>
    <row r="2" ht="30" customHeight="1">
      <c r="A2" s="9" t="n"/>
      <c r="B2" s="9" t="n"/>
      <c r="C2" s="9" t="n"/>
      <c r="D2" s="9" t="n"/>
      <c r="E2" s="9" t="n"/>
      <c r="F2" s="16" t="inlineStr">
        <is>
          <t>Monitor / Warn</t>
        </is>
      </c>
      <c r="G2" s="16" t="inlineStr">
        <is>
          <t>Block</t>
        </is>
      </c>
      <c r="H2" s="9" t="n"/>
      <c r="I2" s="9" t="n"/>
      <c r="J2" s="9" t="n"/>
      <c r="K2" s="9" t="inlineStr">
        <is>
          <t>Table stakes Fails so far (auto)</t>
        </is>
      </c>
    </row>
    <row r="3" ht="29.2" customHeight="1">
      <c r="A3" s="10" t="inlineStr">
        <is>
          <t>P-G01.Windows</t>
        </is>
      </c>
      <c r="B3" s="11" t="inlineStr">
        <is>
          <t>GenAI &amp; AI Tools</t>
        </is>
      </c>
      <c r="C3" s="10" t="inlineStr">
        <is>
          <t>GenAI web chat - paste and file upload</t>
        </is>
      </c>
      <c r="D3" s="12" t="inlineStr">
        <is>
          <t>Windows</t>
        </is>
      </c>
      <c r="E3" s="11" t="inlineStr">
        <is>
          <t>Paste 30 SSNs into ChatGPT / Claude / Gemini / Copilot in the managed browser. Then attach a .csv of customer records to a prompt.</t>
        </is>
      </c>
      <c r="F3" s="13" t="n"/>
      <c r="G3" s="13" t="n"/>
      <c r="H3" s="12" t="inlineStr">
        <is>
          <t>Table stakes</t>
        </is>
      </c>
      <c r="I3" s="11" t="n"/>
      <c r="J3" s="13" t="n"/>
      <c r="K3">
        <f>IF(AND(H3="Table stakes",G3="Fail"),A3,"")</f>
        <v/>
      </c>
    </row>
    <row r="4" ht="29.2" customHeight="1">
      <c r="A4" s="10" t="inlineStr">
        <is>
          <t>P-G01.macOS</t>
        </is>
      </c>
      <c r="B4" s="11" t="inlineStr">
        <is>
          <t>GenAI &amp; AI Tools</t>
        </is>
      </c>
      <c r="C4" s="10" t="inlineStr">
        <is>
          <t>GenAI web chat - paste and file upload</t>
        </is>
      </c>
      <c r="D4" s="17" t="inlineStr">
        <is>
          <t>macOS</t>
        </is>
      </c>
      <c r="E4" s="11" t="inlineStr">
        <is>
          <t>Paste 30 SSNs into ChatGPT / Claude / Gemini / Copilot in the managed browser. Then attach a .csv of customer records to a prompt.</t>
        </is>
      </c>
      <c r="F4" s="13" t="n"/>
      <c r="G4" s="13" t="n"/>
      <c r="H4" s="14" t="inlineStr">
        <is>
          <t>Advanced</t>
        </is>
      </c>
      <c r="I4" s="11" t="n"/>
      <c r="J4" s="13" t="n"/>
      <c r="K4">
        <f>IF(AND(H4="Table stakes",G4="Fail"),IF(K3="",A4,K3&amp;", "&amp;A4),K3)</f>
        <v/>
      </c>
    </row>
    <row r="5" ht="29.2" customHeight="1">
      <c r="A5" s="10" t="inlineStr">
        <is>
          <t>P-G01.Linux</t>
        </is>
      </c>
      <c r="B5" s="11" t="inlineStr">
        <is>
          <t>GenAI &amp; AI Tools</t>
        </is>
      </c>
      <c r="C5" s="10" t="inlineStr">
        <is>
          <t>GenAI web chat - paste and file upload</t>
        </is>
      </c>
      <c r="D5" s="18" t="inlineStr">
        <is>
          <t>Linux</t>
        </is>
      </c>
      <c r="E5" s="11" t="inlineStr">
        <is>
          <t>Paste 30 SSNs into ChatGPT / Claude / Gemini / Copilot in the managed browser. Then attach a .csv of customer records to a prompt.</t>
        </is>
      </c>
      <c r="F5" s="13" t="n"/>
      <c r="G5" s="13" t="n"/>
      <c r="H5" s="15" t="inlineStr">
        <is>
          <t>Differentiator</t>
        </is>
      </c>
      <c r="I5" s="11" t="n"/>
      <c r="J5" s="13" t="n"/>
      <c r="K5">
        <f>IF(AND(H5="Table stakes",G5="Fail"),IF(K4="",A5,K4&amp;", "&amp;A5),K4)</f>
        <v/>
      </c>
    </row>
    <row r="6" ht="41.8" customHeight="1">
      <c r="A6" s="10" t="inlineStr">
        <is>
          <t>P-G02.Windows</t>
        </is>
      </c>
      <c r="B6" s="11" t="inlineStr">
        <is>
          <t>GenAI &amp; AI Tools</t>
        </is>
      </c>
      <c r="C6" s="10" t="inlineStr">
        <is>
          <t>GenAI desktop apps (ChatGPT, Claude, Copilot)</t>
        </is>
      </c>
      <c r="D6" s="12" t="inlineStr">
        <is>
          <t>Windows</t>
        </is>
      </c>
      <c r="E6" s="11" t="inlineStr">
        <is>
          <t>Paste the same SSNs into the ChatGPT, Claude and Copilot desktop apps, and attach the same .csv through each. Score what happens, not how: any control within the product under test that sees or stops the content counts.</t>
        </is>
      </c>
      <c r="F6" s="13" t="n"/>
      <c r="G6" s="13" t="n"/>
      <c r="H6" s="14" t="inlineStr">
        <is>
          <t>Advanced</t>
        </is>
      </c>
      <c r="I6" s="11" t="n"/>
      <c r="J6" s="13" t="n"/>
      <c r="K6">
        <f>IF(AND(H6="Table stakes",G6="Fail"),IF(K5="",A6,K5&amp;", "&amp;A6),K5)</f>
        <v/>
      </c>
    </row>
    <row r="7" ht="41.8" customHeight="1">
      <c r="A7" s="10" t="inlineStr">
        <is>
          <t>P-G02.macOS</t>
        </is>
      </c>
      <c r="B7" s="11" t="inlineStr">
        <is>
          <t>GenAI &amp; AI Tools</t>
        </is>
      </c>
      <c r="C7" s="10" t="inlineStr">
        <is>
          <t>GenAI desktop apps (ChatGPT, Claude, Copilot)</t>
        </is>
      </c>
      <c r="D7" s="17" t="inlineStr">
        <is>
          <t>macOS</t>
        </is>
      </c>
      <c r="E7" s="11" t="inlineStr">
        <is>
          <t>Paste the same SSNs into the ChatGPT, Claude and Copilot desktop apps, and attach the same .csv through each. Score what happens, not how: any control within the product under test that sees or stops the content counts.</t>
        </is>
      </c>
      <c r="F7" s="13" t="n"/>
      <c r="G7" s="13" t="n"/>
      <c r="H7" s="14" t="inlineStr">
        <is>
          <t>Advanced</t>
        </is>
      </c>
      <c r="I7" s="11" t="n"/>
      <c r="J7" s="13" t="n"/>
      <c r="K7">
        <f>IF(AND(H7="Table stakes",G7="Fail"),IF(K6="",A7,K6&amp;", "&amp;A7),K6)</f>
        <v/>
      </c>
    </row>
    <row r="8" ht="67" customHeight="1">
      <c r="A8" s="10" t="inlineStr">
        <is>
          <t>P-G03.Windows</t>
        </is>
      </c>
      <c r="B8" s="11" t="inlineStr">
        <is>
          <t>GenAI &amp; AI Tools</t>
        </is>
      </c>
      <c r="C8" s="10" t="inlineStr">
        <is>
          <t>AI coding assistants in the IDE (Copilot, Cursor, Windsurf, Claude Code)</t>
        </is>
      </c>
      <c r="D8" s="12" t="inlineStr">
        <is>
          <t>Windows</t>
        </is>
      </c>
      <c r="E8" s="11" t="inlineStr">
        <is>
          <t>Open a file containing proprietary code and an API key, let the assistant index the workspace, and accept an inline completion. Then put the same content through a browser chat window and through a terminal AI CLI, and compare what each of the three records. The IDE reads files directly and streams context, so there is no upload event to intercept. The gap between three routes to the same model is the finding.</t>
        </is>
      </c>
      <c r="F8" s="13" t="n"/>
      <c r="G8" s="13" t="n"/>
      <c r="H8" s="15" t="inlineStr">
        <is>
          <t>Differentiator</t>
        </is>
      </c>
      <c r="I8" s="11" t="n"/>
      <c r="J8" s="13" t="n"/>
      <c r="K8">
        <f>IF(AND(H8="Table stakes",G8="Fail"),IF(K7="",A8,K7&amp;", "&amp;A8),K7)</f>
        <v/>
      </c>
    </row>
    <row r="9" ht="67" customHeight="1">
      <c r="A9" s="10" t="inlineStr">
        <is>
          <t>P-G03.macOS</t>
        </is>
      </c>
      <c r="B9" s="11" t="inlineStr">
        <is>
          <t>GenAI &amp; AI Tools</t>
        </is>
      </c>
      <c r="C9" s="10" t="inlineStr">
        <is>
          <t>AI coding assistants in the IDE (Copilot, Cursor, Windsurf, Claude Code)</t>
        </is>
      </c>
      <c r="D9" s="17" t="inlineStr">
        <is>
          <t>macOS</t>
        </is>
      </c>
      <c r="E9" s="11" t="inlineStr">
        <is>
          <t>Open a file containing proprietary code and an API key, let the assistant index the workspace, and accept an inline completion. Then put the same content through a browser chat window and through a terminal AI CLI, and compare what each of the three records. The IDE reads files directly and streams context, so there is no upload event to intercept. The gap between three routes to the same model is the finding.</t>
        </is>
      </c>
      <c r="F9" s="13" t="n"/>
      <c r="G9" s="13" t="n"/>
      <c r="H9" s="15" t="inlineStr">
        <is>
          <t>Differentiator</t>
        </is>
      </c>
      <c r="I9" s="11" t="n"/>
      <c r="J9" s="13" t="n"/>
      <c r="K9">
        <f>IF(AND(H9="Table stakes",G9="Fail"),IF(K8="",A9,K8&amp;", "&amp;A9),K8)</f>
        <v/>
      </c>
    </row>
    <row r="10" ht="67" customHeight="1">
      <c r="A10" s="10" t="inlineStr">
        <is>
          <t>P-G03.Linux</t>
        </is>
      </c>
      <c r="B10" s="11" t="inlineStr">
        <is>
          <t>GenAI &amp; AI Tools</t>
        </is>
      </c>
      <c r="C10" s="10" t="inlineStr">
        <is>
          <t>AI coding assistants in the IDE (Copilot, Cursor, Windsurf, Claude Code)</t>
        </is>
      </c>
      <c r="D10" s="18" t="inlineStr">
        <is>
          <t>Linux</t>
        </is>
      </c>
      <c r="E10" s="11" t="inlineStr">
        <is>
          <t>Open a file containing proprietary code and an API key, let the assistant index the workspace, and accept an inline completion. Then put the same content through a browser chat window and through a terminal AI CLI, and compare what each of the three records. The IDE reads files directly and streams context, so there is no upload event to intercept. The gap between three routes to the same model is the finding.</t>
        </is>
      </c>
      <c r="F10" s="13" t="n"/>
      <c r="G10" s="13" t="n"/>
      <c r="H10" s="15" t="inlineStr">
        <is>
          <t>Differentiator</t>
        </is>
      </c>
      <c r="I10" s="11" t="n"/>
      <c r="J10" s="13" t="n"/>
      <c r="K10">
        <f>IF(AND(H10="Table stakes",G10="Fail"),IF(K9="",A10,K9&amp;", "&amp;A10),K9)</f>
        <v/>
      </c>
    </row>
    <row r="11" ht="54.4" customHeight="1">
      <c r="A11" s="10" t="inlineStr">
        <is>
          <t>P-G04.Windows</t>
        </is>
      </c>
      <c r="B11" s="11" t="inlineStr">
        <is>
          <t>GenAI &amp; AI Tools</t>
        </is>
      </c>
      <c r="C11" s="10" t="inlineStr">
        <is>
          <t>AI CLI tools and MCP servers reading local files</t>
        </is>
      </c>
      <c r="D11" s="12" t="inlineStr">
        <is>
          <t>Windows</t>
        </is>
      </c>
      <c r="E11" s="11" t="inlineStr">
        <is>
          <t>Run an AI CLI in a directory of sensitive files and connect an MCP server with filesystem access. Ask the agent to read and summarise a sensitive file. Pass if the product under test detects or stops the sensitive content reaching the model, by any method.</t>
        </is>
      </c>
      <c r="F11" s="13" t="n"/>
      <c r="G11" s="13" t="n"/>
      <c r="H11" s="15" t="inlineStr">
        <is>
          <t>Differentiator</t>
        </is>
      </c>
      <c r="I11" s="11" t="n"/>
      <c r="J11" s="13" t="n"/>
      <c r="K11">
        <f>IF(AND(H11="Table stakes",G11="Fail"),IF(K10="",A11,K10&amp;", "&amp;A11),K10)</f>
        <v/>
      </c>
    </row>
    <row r="12" ht="54.4" customHeight="1">
      <c r="A12" s="10" t="inlineStr">
        <is>
          <t>P-G04.macOS</t>
        </is>
      </c>
      <c r="B12" s="11" t="inlineStr">
        <is>
          <t>GenAI &amp; AI Tools</t>
        </is>
      </c>
      <c r="C12" s="10" t="inlineStr">
        <is>
          <t>AI CLI tools and MCP servers reading local files</t>
        </is>
      </c>
      <c r="D12" s="17" t="inlineStr">
        <is>
          <t>macOS</t>
        </is>
      </c>
      <c r="E12" s="11" t="inlineStr">
        <is>
          <t>Run an AI CLI in a directory of sensitive files and connect an MCP server with filesystem access. Ask the agent to read and summarise a sensitive file. Pass if the product under test detects or stops the sensitive content reaching the model, by any method.</t>
        </is>
      </c>
      <c r="F12" s="13" t="n"/>
      <c r="G12" s="13" t="n"/>
      <c r="H12" s="15" t="inlineStr">
        <is>
          <t>Differentiator</t>
        </is>
      </c>
      <c r="I12" s="11" t="n"/>
      <c r="J12" s="13" t="n"/>
      <c r="K12">
        <f>IF(AND(H12="Table stakes",G12="Fail"),IF(K11="",A12,K11&amp;", "&amp;A12),K11)</f>
        <v/>
      </c>
    </row>
    <row r="13" ht="54.4" customHeight="1">
      <c r="A13" s="10" t="inlineStr">
        <is>
          <t>P-G04.Linux</t>
        </is>
      </c>
      <c r="B13" s="11" t="inlineStr">
        <is>
          <t>GenAI &amp; AI Tools</t>
        </is>
      </c>
      <c r="C13" s="10" t="inlineStr">
        <is>
          <t>AI CLI tools and MCP servers reading local files</t>
        </is>
      </c>
      <c r="D13" s="18" t="inlineStr">
        <is>
          <t>Linux</t>
        </is>
      </c>
      <c r="E13" s="11" t="inlineStr">
        <is>
          <t>Run an AI CLI in a directory of sensitive files and connect an MCP server with filesystem access. Ask the agent to read and summarise a sensitive file. Pass if the product under test detects or stops the sensitive content reaching the model, by any method.</t>
        </is>
      </c>
      <c r="F13" s="13" t="n"/>
      <c r="G13" s="13" t="n"/>
      <c r="H13" s="15" t="inlineStr">
        <is>
          <t>Differentiator</t>
        </is>
      </c>
      <c r="I13" s="11" t="n"/>
      <c r="J13" s="13" t="n"/>
      <c r="K13">
        <f>IF(AND(H13="Table stakes",G13="Fail"),IF(K12="",A13,K12&amp;", "&amp;A13),K12)</f>
        <v/>
      </c>
    </row>
    <row r="14" ht="41.8" customHeight="1">
      <c r="A14" s="10" t="inlineStr">
        <is>
          <t>P-G05.Windows</t>
        </is>
      </c>
      <c r="B14" s="11" t="inlineStr">
        <is>
          <t>GenAI &amp; AI Tools</t>
        </is>
      </c>
      <c r="C14" s="10" t="inlineStr">
        <is>
          <t>Agentic browsers (Comet, Atlas, Dia) acting autonomously</t>
        </is>
      </c>
      <c r="D14" s="12" t="inlineStr">
        <is>
          <t>Windows</t>
        </is>
      </c>
      <c r="E14" s="11" t="inlineStr">
        <is>
          <t>Ask the browser agent to summarise a sensitive local file and send the summary somewhere. Check whether the incident attributes the action to the user or to the browser process (the agent, not the person, performed the egress).</t>
        </is>
      </c>
      <c r="F14" s="13" t="n"/>
      <c r="G14" s="13" t="n"/>
      <c r="H14" s="15" t="inlineStr">
        <is>
          <t>Differentiator</t>
        </is>
      </c>
      <c r="I14" s="11" t="n"/>
      <c r="J14" s="13" t="n"/>
      <c r="K14">
        <f>IF(AND(H14="Table stakes",G14="Fail"),IF(K13="",A14,K13&amp;", "&amp;A14),K13)</f>
        <v/>
      </c>
    </row>
    <row r="15" ht="41.8" customHeight="1">
      <c r="A15" s="10" t="inlineStr">
        <is>
          <t>P-G05.macOS</t>
        </is>
      </c>
      <c r="B15" s="11" t="inlineStr">
        <is>
          <t>GenAI &amp; AI Tools</t>
        </is>
      </c>
      <c r="C15" s="10" t="inlineStr">
        <is>
          <t>Agentic browsers (Comet, Atlas, Dia) acting autonomously</t>
        </is>
      </c>
      <c r="D15" s="17" t="inlineStr">
        <is>
          <t>macOS</t>
        </is>
      </c>
      <c r="E15" s="11" t="inlineStr">
        <is>
          <t>Ask the browser agent to summarise a sensitive local file and send the summary somewhere. Check whether the incident attributes the action to the user or to the browser process (the agent, not the person, performed the egress).</t>
        </is>
      </c>
      <c r="F15" s="13" t="n"/>
      <c r="G15" s="13" t="n"/>
      <c r="H15" s="15" t="inlineStr">
        <is>
          <t>Differentiator</t>
        </is>
      </c>
      <c r="I15" s="11" t="n"/>
      <c r="J15" s="13" t="n"/>
      <c r="K15">
        <f>IF(AND(H15="Table stakes",G15="Fail"),IF(K14="",A15,K14&amp;", "&amp;A15),K14)</f>
        <v/>
      </c>
    </row>
    <row r="16" ht="41.8" customHeight="1">
      <c r="A16" s="10" t="inlineStr">
        <is>
          <t>P-G06.Windows</t>
        </is>
      </c>
      <c r="B16" s="11" t="inlineStr">
        <is>
          <t>GenAI &amp; AI Tools</t>
        </is>
      </c>
      <c r="C16" s="10" t="inlineStr">
        <is>
          <t>Shadow AI discovery</t>
        </is>
      </c>
      <c r="D16" s="12" t="inlineStr">
        <is>
          <t>Windows</t>
        </is>
      </c>
      <c r="E16" s="11" t="inlineStr">
        <is>
          <t>Over a two-week pilot, list every AI destination users actually reached. Ask for the list the tool discovered, not the list it ships with: a static list of known AI domains goes stale within weeks.</t>
        </is>
      </c>
      <c r="F16" s="13" t="n"/>
      <c r="G16" s="13" t="n"/>
      <c r="H16" s="14" t="inlineStr">
        <is>
          <t>Advanced</t>
        </is>
      </c>
      <c r="I16" s="11" t="n"/>
      <c r="J16" s="13" t="n"/>
      <c r="K16">
        <f>IF(AND(H16="Table stakes",G16="Fail"),IF(K15="",A16,K15&amp;", "&amp;A16),K15)</f>
        <v/>
      </c>
    </row>
    <row r="17" ht="41.8" customHeight="1">
      <c r="A17" s="10" t="inlineStr">
        <is>
          <t>P-G06.macOS</t>
        </is>
      </c>
      <c r="B17" s="11" t="inlineStr">
        <is>
          <t>GenAI &amp; AI Tools</t>
        </is>
      </c>
      <c r="C17" s="10" t="inlineStr">
        <is>
          <t>Shadow AI discovery</t>
        </is>
      </c>
      <c r="D17" s="17" t="inlineStr">
        <is>
          <t>macOS</t>
        </is>
      </c>
      <c r="E17" s="11" t="inlineStr">
        <is>
          <t>Over a two-week pilot, list every AI destination users actually reached. Ask for the list the tool discovered, not the list it ships with: a static list of known AI domains goes stale within weeks.</t>
        </is>
      </c>
      <c r="F17" s="13" t="n"/>
      <c r="G17" s="13" t="n"/>
      <c r="H17" s="14" t="inlineStr">
        <is>
          <t>Advanced</t>
        </is>
      </c>
      <c r="I17" s="11" t="n"/>
      <c r="J17" s="13" t="n"/>
      <c r="K17">
        <f>IF(AND(H17="Table stakes",G17="Fail"),IF(K16="",A17,K16&amp;", "&amp;A17),K16)</f>
        <v/>
      </c>
    </row>
    <row r="18" ht="41.8" customHeight="1">
      <c r="A18" s="10" t="inlineStr">
        <is>
          <t>P-G06.Linux</t>
        </is>
      </c>
      <c r="B18" s="11" t="inlineStr">
        <is>
          <t>GenAI &amp; AI Tools</t>
        </is>
      </c>
      <c r="C18" s="10" t="inlineStr">
        <is>
          <t>Shadow AI discovery</t>
        </is>
      </c>
      <c r="D18" s="18" t="inlineStr">
        <is>
          <t>Linux</t>
        </is>
      </c>
      <c r="E18" s="11" t="inlineStr">
        <is>
          <t>Over a two-week pilot, list every AI destination users actually reached. Ask for the list the tool discovered, not the list it ships with: a static list of known AI domains goes stale within weeks.</t>
        </is>
      </c>
      <c r="F18" s="13" t="n"/>
      <c r="G18" s="13" t="n"/>
      <c r="H18" s="15" t="inlineStr">
        <is>
          <t>Differentiator</t>
        </is>
      </c>
      <c r="I18" s="11" t="n"/>
      <c r="J18" s="13" t="n"/>
      <c r="K18">
        <f>IF(AND(H18="Table stakes",G18="Fail"),IF(K17="",A18,K17&amp;", "&amp;A18),K17)</f>
        <v/>
      </c>
    </row>
    <row r="19" ht="67" customHeight="1">
      <c r="A19" s="10" t="inlineStr">
        <is>
          <t>P-G07.Windows</t>
        </is>
      </c>
      <c r="B19" s="11" t="inlineStr">
        <is>
          <t>GenAI &amp; AI Tools</t>
        </is>
      </c>
      <c r="C19" s="10" t="inlineStr">
        <is>
          <t>GenAI image upload</t>
        </is>
      </c>
      <c r="D19" s="12" t="inlineStr">
        <is>
          <t>Windows</t>
        </is>
      </c>
      <c r="E19" s="11" t="inlineStr">
        <is>
          <t>Upload a .png screenshot of a table of SSNs to a GenAI chat in the managed browser, then a photo-quality .jpg of the same data. Monitor / Warn passes if the image content is classified and the upload is warned or recorded. Block is scored separately: text extraction from images is slow, so use the Block timing column to record whether the block landed before the upload completed.</t>
        </is>
      </c>
      <c r="F19" s="13" t="n"/>
      <c r="G19" s="13" t="n"/>
      <c r="H19" s="14" t="inlineStr">
        <is>
          <t>Advanced</t>
        </is>
      </c>
      <c r="I19" s="11" t="n"/>
      <c r="J19" s="13" t="n"/>
      <c r="K19">
        <f>IF(AND(H19="Table stakes",G19="Fail"),IF(K18="",A19,K18&amp;", "&amp;A19),K18)</f>
        <v/>
      </c>
    </row>
    <row r="20" ht="67" customHeight="1">
      <c r="A20" s="10" t="inlineStr">
        <is>
          <t>P-G07.macOS</t>
        </is>
      </c>
      <c r="B20" s="11" t="inlineStr">
        <is>
          <t>GenAI &amp; AI Tools</t>
        </is>
      </c>
      <c r="C20" s="10" t="inlineStr">
        <is>
          <t>GenAI image upload</t>
        </is>
      </c>
      <c r="D20" s="17" t="inlineStr">
        <is>
          <t>macOS</t>
        </is>
      </c>
      <c r="E20" s="11" t="inlineStr">
        <is>
          <t>Upload a .png screenshot of a table of SSNs to a GenAI chat in the managed browser, then a photo-quality .jpg of the same data. Monitor / Warn passes if the image content is classified and the upload is warned or recorded. Block is scored separately: text extraction from images is slow, so use the Block timing column to record whether the block landed before the upload completed.</t>
        </is>
      </c>
      <c r="F20" s="13" t="n"/>
      <c r="G20" s="13" t="n"/>
      <c r="H20" s="15" t="inlineStr">
        <is>
          <t>Differentiator</t>
        </is>
      </c>
      <c r="I20" s="11" t="n"/>
      <c r="J20" s="13" t="n"/>
      <c r="K20">
        <f>IF(AND(H20="Table stakes",G20="Fail"),IF(K19="",A20,K19&amp;", "&amp;A20),K19)</f>
        <v/>
      </c>
    </row>
    <row r="21" ht="67" customHeight="1">
      <c r="A21" s="10" t="inlineStr">
        <is>
          <t>P-G07.Linux</t>
        </is>
      </c>
      <c r="B21" s="11" t="inlineStr">
        <is>
          <t>GenAI &amp; AI Tools</t>
        </is>
      </c>
      <c r="C21" s="10" t="inlineStr">
        <is>
          <t>GenAI image upload</t>
        </is>
      </c>
      <c r="D21" s="18" t="inlineStr">
        <is>
          <t>Linux</t>
        </is>
      </c>
      <c r="E21" s="11" t="inlineStr">
        <is>
          <t>Upload a .png screenshot of a table of SSNs to a GenAI chat in the managed browser, then a photo-quality .jpg of the same data. Monitor / Warn passes if the image content is classified and the upload is warned or recorded. Block is scored separately: text extraction from images is slow, so use the Block timing column to record whether the block landed before the upload completed.</t>
        </is>
      </c>
      <c r="F21" s="13" t="n"/>
      <c r="G21" s="13" t="n"/>
      <c r="H21" s="15" t="inlineStr">
        <is>
          <t>Differentiator</t>
        </is>
      </c>
      <c r="I21" s="11" t="n"/>
      <c r="J21" s="13" t="n"/>
      <c r="K21">
        <f>IF(AND(H21="Table stakes",G21="Fail"),IF(K20="",A21,K20&amp;", "&amp;A21),K20)</f>
        <v/>
      </c>
    </row>
    <row r="22" ht="54.4" customHeight="1">
      <c r="A22" s="10" t="inlineStr">
        <is>
          <t>P-M01.Windows</t>
        </is>
      </c>
      <c r="B22" s="11" t="inlineStr">
        <is>
          <t>Webmail &amp; Messaging</t>
        </is>
      </c>
      <c r="C22" s="10" t="inlineStr">
        <is>
          <t>Personal webmail - body and attachment</t>
        </is>
      </c>
      <c r="D22" s="12" t="inlineStr">
        <is>
          <t>Windows</t>
        </is>
      </c>
      <c r="E22" s="11" t="inlineStr">
        <is>
          <t>Paste 30 SSNs into a Gmail / Outlook.com / Proton compose window, then attach a sensitive .xlsx to a draft. Note whether body paste and attachment upload are one rule or two, and check whether the draft auto-save uploads the file before your policy has finished evaluating it.</t>
        </is>
      </c>
      <c r="F22" s="13" t="n"/>
      <c r="G22" s="13" t="n"/>
      <c r="H22" s="12" t="inlineStr">
        <is>
          <t>Table stakes</t>
        </is>
      </c>
      <c r="I22" s="11" t="n"/>
      <c r="J22" s="13" t="n"/>
      <c r="K22">
        <f>IF(AND(H22="Table stakes",G22="Fail"),IF(K21="",A22,K21&amp;", "&amp;A22),K21)</f>
        <v/>
      </c>
    </row>
    <row r="23" ht="54.4" customHeight="1">
      <c r="A23" s="10" t="inlineStr">
        <is>
          <t>P-M01.macOS</t>
        </is>
      </c>
      <c r="B23" s="11" t="inlineStr">
        <is>
          <t>Webmail &amp; Messaging</t>
        </is>
      </c>
      <c r="C23" s="10" t="inlineStr">
        <is>
          <t>Personal webmail - body and attachment</t>
        </is>
      </c>
      <c r="D23" s="17" t="inlineStr">
        <is>
          <t>macOS</t>
        </is>
      </c>
      <c r="E23" s="11" t="inlineStr">
        <is>
          <t>Paste 30 SSNs into a Gmail / Outlook.com / Proton compose window, then attach a sensitive .xlsx to a draft. Note whether body paste and attachment upload are one rule or two, and check whether the draft auto-save uploads the file before your policy has finished evaluating it.</t>
        </is>
      </c>
      <c r="F23" s="13" t="n"/>
      <c r="G23" s="13" t="n"/>
      <c r="H23" s="14" t="inlineStr">
        <is>
          <t>Advanced</t>
        </is>
      </c>
      <c r="I23" s="11" t="n"/>
      <c r="J23" s="13" t="n"/>
      <c r="K23">
        <f>IF(AND(H23="Table stakes",G23="Fail"),IF(K22="",A23,K22&amp;", "&amp;A23),K22)</f>
        <v/>
      </c>
    </row>
    <row r="24" ht="54.4" customHeight="1">
      <c r="A24" s="10" t="inlineStr">
        <is>
          <t>P-M01.Linux</t>
        </is>
      </c>
      <c r="B24" s="11" t="inlineStr">
        <is>
          <t>Webmail &amp; Messaging</t>
        </is>
      </c>
      <c r="C24" s="10" t="inlineStr">
        <is>
          <t>Personal webmail - body and attachment</t>
        </is>
      </c>
      <c r="D24" s="18" t="inlineStr">
        <is>
          <t>Linux</t>
        </is>
      </c>
      <c r="E24" s="11" t="inlineStr">
        <is>
          <t>Paste 30 SSNs into a Gmail / Outlook.com / Proton compose window, then attach a sensitive .xlsx to a draft. Note whether body paste and attachment upload are one rule or two, and check whether the draft auto-save uploads the file before your policy has finished evaluating it.</t>
        </is>
      </c>
      <c r="F24" s="13" t="n"/>
      <c r="G24" s="13" t="n"/>
      <c r="H24" s="15" t="inlineStr">
        <is>
          <t>Differentiator</t>
        </is>
      </c>
      <c r="I24" s="11" t="n"/>
      <c r="J24" s="13" t="n"/>
      <c r="K24">
        <f>IF(AND(H24="Table stakes",G24="Fail"),IF(K23="",A24,K23&amp;", "&amp;A24),K23)</f>
        <v/>
      </c>
    </row>
    <row r="25" ht="29.2" customHeight="1">
      <c r="A25" s="10" t="inlineStr">
        <is>
          <t>P-M02.Windows</t>
        </is>
      </c>
      <c r="B25" s="11" t="inlineStr">
        <is>
          <t>Webmail &amp; Messaging</t>
        </is>
      </c>
      <c r="C25" s="10" t="inlineStr">
        <is>
          <t>Corporate mail client to an external recipient</t>
        </is>
      </c>
      <c r="D25" s="12" t="inlineStr">
        <is>
          <t>Windows</t>
        </is>
      </c>
      <c r="E25" s="11" t="inlineStr">
        <is>
          <t>Send a sensitive attachment from Outlook desktop to a personal address. Confirm you get one incident rather than two: endpoint and mail-gateway DLP may both fire.</t>
        </is>
      </c>
      <c r="F25" s="13" t="n"/>
      <c r="G25" s="13" t="n"/>
      <c r="H25" s="12" t="inlineStr">
        <is>
          <t>Table stakes</t>
        </is>
      </c>
      <c r="I25" s="11" t="n"/>
      <c r="J25" s="13" t="n"/>
      <c r="K25">
        <f>IF(AND(H25="Table stakes",G25="Fail"),IF(K24="",A25,K24&amp;", "&amp;A25),K24)</f>
        <v/>
      </c>
    </row>
    <row r="26" ht="29.2" customHeight="1">
      <c r="A26" s="10" t="inlineStr">
        <is>
          <t>P-M02.macOS</t>
        </is>
      </c>
      <c r="B26" s="11" t="inlineStr">
        <is>
          <t>Webmail &amp; Messaging</t>
        </is>
      </c>
      <c r="C26" s="10" t="inlineStr">
        <is>
          <t>Corporate mail client to an external recipient</t>
        </is>
      </c>
      <c r="D26" s="17" t="inlineStr">
        <is>
          <t>macOS</t>
        </is>
      </c>
      <c r="E26" s="11" t="inlineStr">
        <is>
          <t>Send a sensitive attachment from Outlook desktop to a personal address. Confirm you get one incident rather than two: endpoint and mail-gateway DLP may both fire.</t>
        </is>
      </c>
      <c r="F26" s="13" t="n"/>
      <c r="G26" s="13" t="n"/>
      <c r="H26" s="12" t="inlineStr">
        <is>
          <t>Table stakes</t>
        </is>
      </c>
      <c r="I26" s="11" t="n"/>
      <c r="J26" s="13" t="n"/>
      <c r="K26">
        <f>IF(AND(H26="Table stakes",G26="Fail"),IF(K25="",A26,K25&amp;", "&amp;A26),K25)</f>
        <v/>
      </c>
    </row>
    <row r="27" ht="29.2" customHeight="1">
      <c r="A27" s="10" t="inlineStr">
        <is>
          <t>P-M02.Linux</t>
        </is>
      </c>
      <c r="B27" s="11" t="inlineStr">
        <is>
          <t>Webmail &amp; Messaging</t>
        </is>
      </c>
      <c r="C27" s="10" t="inlineStr">
        <is>
          <t>Corporate mail client to an external recipient</t>
        </is>
      </c>
      <c r="D27" s="18" t="inlineStr">
        <is>
          <t>Linux</t>
        </is>
      </c>
      <c r="E27" s="11" t="inlineStr">
        <is>
          <t>Send a sensitive attachment from Outlook desktop to a personal address. Confirm you get one incident rather than two: endpoint and mail-gateway DLP may both fire.</t>
        </is>
      </c>
      <c r="F27" s="13" t="n"/>
      <c r="G27" s="13" t="n"/>
      <c r="H27" s="15" t="inlineStr">
        <is>
          <t>Differentiator</t>
        </is>
      </c>
      <c r="I27" s="11" t="n"/>
      <c r="J27" s="13" t="n"/>
      <c r="K27">
        <f>IF(AND(H27="Table stakes",G27="Fail"),IF(K26="",A27,K26&amp;", "&amp;A27),K26)</f>
        <v/>
      </c>
    </row>
    <row r="28" ht="41.8" customHeight="1">
      <c r="A28" s="10" t="inlineStr">
        <is>
          <t>P-M03.Windows</t>
        </is>
      </c>
      <c r="B28" s="11" t="inlineStr">
        <is>
          <t>Webmail &amp; Messaging</t>
        </is>
      </c>
      <c r="C28" s="10" t="inlineStr">
        <is>
          <t>Consumer messaging web (WhatsApp Web, Telegram, Signal)</t>
        </is>
      </c>
      <c r="D28" s="12" t="inlineStr">
        <is>
          <t>Windows</t>
        </is>
      </c>
      <c r="E28" s="11" t="inlineStr">
        <is>
          <t>Send a sensitive file and a pasted block of PII through each, in the browser and again in the desktop client. Transport is encrypted, so only the endpoint can see this, and the desktop client needs separate app-level control.</t>
        </is>
      </c>
      <c r="F28" s="13" t="n"/>
      <c r="G28" s="13" t="n"/>
      <c r="H28" s="14" t="inlineStr">
        <is>
          <t>Advanced</t>
        </is>
      </c>
      <c r="I28" s="11" t="n"/>
      <c r="J28" s="13" t="n"/>
      <c r="K28">
        <f>IF(AND(H28="Table stakes",G28="Fail"),IF(K27="",A28,K27&amp;", "&amp;A28),K27)</f>
        <v/>
      </c>
    </row>
    <row r="29" ht="41.8" customHeight="1">
      <c r="A29" s="10" t="inlineStr">
        <is>
          <t>P-M03.macOS</t>
        </is>
      </c>
      <c r="B29" s="11" t="inlineStr">
        <is>
          <t>Webmail &amp; Messaging</t>
        </is>
      </c>
      <c r="C29" s="10" t="inlineStr">
        <is>
          <t>Consumer messaging web (WhatsApp Web, Telegram, Signal)</t>
        </is>
      </c>
      <c r="D29" s="17" t="inlineStr">
        <is>
          <t>macOS</t>
        </is>
      </c>
      <c r="E29" s="11" t="inlineStr">
        <is>
          <t>Send a sensitive file and a pasted block of PII through each, in the browser and again in the desktop client. Transport is encrypted, so only the endpoint can see this, and the desktop client needs separate app-level control.</t>
        </is>
      </c>
      <c r="F29" s="13" t="n"/>
      <c r="G29" s="13" t="n"/>
      <c r="H29" s="14" t="inlineStr">
        <is>
          <t>Advanced</t>
        </is>
      </c>
      <c r="I29" s="11" t="n"/>
      <c r="J29" s="13" t="n"/>
      <c r="K29">
        <f>IF(AND(H29="Table stakes",G29="Fail"),IF(K28="",A29,K28&amp;", "&amp;A29),K28)</f>
        <v/>
      </c>
    </row>
    <row r="30" ht="41.8" customHeight="1">
      <c r="A30" s="10" t="inlineStr">
        <is>
          <t>P-M03.Linux</t>
        </is>
      </c>
      <c r="B30" s="11" t="inlineStr">
        <is>
          <t>Webmail &amp; Messaging</t>
        </is>
      </c>
      <c r="C30" s="10" t="inlineStr">
        <is>
          <t>Consumer messaging web (WhatsApp Web, Telegram, Signal)</t>
        </is>
      </c>
      <c r="D30" s="18" t="inlineStr">
        <is>
          <t>Linux</t>
        </is>
      </c>
      <c r="E30" s="11" t="inlineStr">
        <is>
          <t>Send a sensitive file and a pasted block of PII through each, in the browser and again in the desktop client. Transport is encrypted, so only the endpoint can see this, and the desktop client needs separate app-level control.</t>
        </is>
      </c>
      <c r="F30" s="13" t="n"/>
      <c r="G30" s="13" t="n"/>
      <c r="H30" s="15" t="inlineStr">
        <is>
          <t>Differentiator</t>
        </is>
      </c>
      <c r="I30" s="11" t="n"/>
      <c r="J30" s="13" t="n"/>
      <c r="K30">
        <f>IF(AND(H30="Table stakes",G30="Fail"),IF(K29="",A30,K29&amp;", "&amp;A30),K29)</f>
        <v/>
      </c>
    </row>
    <row r="31" ht="41.8" customHeight="1">
      <c r="A31" s="10" t="inlineStr">
        <is>
          <t>P-M04.Windows</t>
        </is>
      </c>
      <c r="B31" s="11" t="inlineStr">
        <is>
          <t>Webmail &amp; Messaging</t>
        </is>
      </c>
      <c r="C31" s="10" t="inlineStr">
        <is>
          <t>Collaboration apps - external and guest channels</t>
        </is>
      </c>
      <c r="D31" s="12" t="inlineStr">
        <is>
          <t>Windows</t>
        </is>
      </c>
      <c r="E31" s="11" t="inlineStr">
        <is>
          <t>Post a sensitive file to a Slack Connect channel and a Teams external chat, then post the same file to an internal channel as a control. Internal and external destinations look identical to the agent unless it can read the channel context.</t>
        </is>
      </c>
      <c r="F31" s="13" t="n"/>
      <c r="G31" s="13" t="n"/>
      <c r="H31" s="15" t="inlineStr">
        <is>
          <t>Differentiator</t>
        </is>
      </c>
      <c r="I31" s="11" t="n"/>
      <c r="J31" s="13" t="n"/>
      <c r="K31">
        <f>IF(AND(H31="Table stakes",G31="Fail"),IF(K30="",A31,K30&amp;", "&amp;A31),K30)</f>
        <v/>
      </c>
    </row>
    <row r="32" ht="41.8" customHeight="1">
      <c r="A32" s="10" t="inlineStr">
        <is>
          <t>P-M04.macOS</t>
        </is>
      </c>
      <c r="B32" s="11" t="inlineStr">
        <is>
          <t>Webmail &amp; Messaging</t>
        </is>
      </c>
      <c r="C32" s="10" t="inlineStr">
        <is>
          <t>Collaboration apps - external and guest channels</t>
        </is>
      </c>
      <c r="D32" s="17" t="inlineStr">
        <is>
          <t>macOS</t>
        </is>
      </c>
      <c r="E32" s="11" t="inlineStr">
        <is>
          <t>Post a sensitive file to a Slack Connect channel and a Teams external chat, then post the same file to an internal channel as a control. Internal and external destinations look identical to the agent unless it can read the channel context.</t>
        </is>
      </c>
      <c r="F32" s="13" t="n"/>
      <c r="G32" s="13" t="n"/>
      <c r="H32" s="15" t="inlineStr">
        <is>
          <t>Differentiator</t>
        </is>
      </c>
      <c r="I32" s="11" t="n"/>
      <c r="J32" s="13" t="n"/>
      <c r="K32">
        <f>IF(AND(H32="Table stakes",G32="Fail"),IF(K31="",A32,K31&amp;", "&amp;A32),K31)</f>
        <v/>
      </c>
    </row>
    <row r="33" ht="41.8" customHeight="1">
      <c r="A33" s="10" t="inlineStr">
        <is>
          <t>P-M04.Linux</t>
        </is>
      </c>
      <c r="B33" s="11" t="inlineStr">
        <is>
          <t>Webmail &amp; Messaging</t>
        </is>
      </c>
      <c r="C33" s="10" t="inlineStr">
        <is>
          <t>Collaboration apps - external and guest channels</t>
        </is>
      </c>
      <c r="D33" s="18" t="inlineStr">
        <is>
          <t>Linux</t>
        </is>
      </c>
      <c r="E33" s="11" t="inlineStr">
        <is>
          <t>Post a sensitive file to a Slack Connect channel and a Teams external chat, then post the same file to an internal channel as a control. Internal and external destinations look identical to the agent unless it can read the channel context.</t>
        </is>
      </c>
      <c r="F33" s="13" t="n"/>
      <c r="G33" s="13" t="n"/>
      <c r="H33" s="15" t="inlineStr">
        <is>
          <t>Differentiator</t>
        </is>
      </c>
      <c r="I33" s="11" t="n"/>
      <c r="J33" s="13" t="n"/>
      <c r="K33">
        <f>IF(AND(H33="Table stakes",G33="Fail"),IF(K32="",A33,K32&amp;", "&amp;A33),K32)</f>
        <v/>
      </c>
    </row>
    <row r="34" ht="41.8" customHeight="1">
      <c r="A34" s="10" t="inlineStr">
        <is>
          <t>P-C01.Windows</t>
        </is>
      </c>
      <c r="B34" s="11" t="inlineStr">
        <is>
          <t>Cloud Storage &amp; File Transfer</t>
        </is>
      </c>
      <c r="C34" s="10" t="inlineStr">
        <is>
          <t>Personal cloud storage - web upload</t>
        </is>
      </c>
      <c r="D34" s="12" t="inlineStr">
        <is>
          <t>Windows</t>
        </is>
      </c>
      <c r="E34" s="11" t="inlineStr">
        <is>
          <t>Upload a sensitive file to personal Dropbox / Google Drive / OneDrive / Box / iCloud in the browser. This is the baseline: if it fails, stop and fix the deployment before running anything else on this sheet.</t>
        </is>
      </c>
      <c r="F34" s="13" t="n"/>
      <c r="G34" s="13" t="n"/>
      <c r="H34" s="12" t="inlineStr">
        <is>
          <t>Table stakes</t>
        </is>
      </c>
      <c r="I34" s="11" t="n"/>
      <c r="J34" s="13" t="n"/>
      <c r="K34">
        <f>IF(AND(H34="Table stakes",G34="Fail"),IF(K33="",A34,K33&amp;", "&amp;A34),K33)</f>
        <v/>
      </c>
    </row>
    <row r="35" ht="41.8" customHeight="1">
      <c r="A35" s="10" t="inlineStr">
        <is>
          <t>P-C01.macOS</t>
        </is>
      </c>
      <c r="B35" s="11" t="inlineStr">
        <is>
          <t>Cloud Storage &amp; File Transfer</t>
        </is>
      </c>
      <c r="C35" s="10" t="inlineStr">
        <is>
          <t>Personal cloud storage - web upload</t>
        </is>
      </c>
      <c r="D35" s="17" t="inlineStr">
        <is>
          <t>macOS</t>
        </is>
      </c>
      <c r="E35" s="11" t="inlineStr">
        <is>
          <t>Upload a sensitive file to personal Dropbox / Google Drive / OneDrive / Box / iCloud in the browser. This is the baseline: if it fails, stop and fix the deployment before running anything else on this sheet.</t>
        </is>
      </c>
      <c r="F35" s="13" t="n"/>
      <c r="G35" s="13" t="n"/>
      <c r="H35" s="12" t="inlineStr">
        <is>
          <t>Table stakes</t>
        </is>
      </c>
      <c r="I35" s="11" t="n"/>
      <c r="J35" s="13" t="n"/>
      <c r="K35">
        <f>IF(AND(H35="Table stakes",G35="Fail"),IF(K34="",A35,K34&amp;", "&amp;A35),K34)</f>
        <v/>
      </c>
    </row>
    <row r="36" ht="41.8" customHeight="1">
      <c r="A36" s="10" t="inlineStr">
        <is>
          <t>P-C01.Linux</t>
        </is>
      </c>
      <c r="B36" s="11" t="inlineStr">
        <is>
          <t>Cloud Storage &amp; File Transfer</t>
        </is>
      </c>
      <c r="C36" s="10" t="inlineStr">
        <is>
          <t>Personal cloud storage - web upload</t>
        </is>
      </c>
      <c r="D36" s="18" t="inlineStr">
        <is>
          <t>Linux</t>
        </is>
      </c>
      <c r="E36" s="11" t="inlineStr">
        <is>
          <t>Upload a sensitive file to personal Dropbox / Google Drive / OneDrive / Box / iCloud in the browser. This is the baseline: if it fails, stop and fix the deployment before running anything else on this sheet.</t>
        </is>
      </c>
      <c r="F36" s="13" t="n"/>
      <c r="G36" s="13" t="n"/>
      <c r="H36" s="14" t="inlineStr">
        <is>
          <t>Advanced</t>
        </is>
      </c>
      <c r="I36" s="11" t="n"/>
      <c r="J36" s="13" t="n"/>
      <c r="K36">
        <f>IF(AND(H36="Table stakes",G36="Fail"),IF(K35="",A36,K35&amp;", "&amp;A36),K35)</f>
        <v/>
      </c>
    </row>
    <row r="37" ht="29.2" customHeight="1">
      <c r="A37" s="10" t="inlineStr">
        <is>
          <t>P-C02.Windows</t>
        </is>
      </c>
      <c r="B37" s="11" t="inlineStr">
        <is>
          <t>Cloud Storage &amp; File Transfer</t>
        </is>
      </c>
      <c r="C37" s="10" t="inlineStr">
        <is>
          <t>Cloud sync client (desktop agent, not the browser)</t>
        </is>
      </c>
      <c r="D37" s="12" t="inlineStr">
        <is>
          <t>Windows</t>
        </is>
      </c>
      <c r="E37" s="11" t="inlineStr">
        <is>
          <t>Drop the same file into a synced folder on disk, with no browser involved, and confirm it produces the same result as the web upload.</t>
        </is>
      </c>
      <c r="F37" s="13" t="n"/>
      <c r="G37" s="13" t="n"/>
      <c r="H37" s="12" t="inlineStr">
        <is>
          <t>Table stakes</t>
        </is>
      </c>
      <c r="I37" s="11" t="n"/>
      <c r="J37" s="13" t="n"/>
      <c r="K37">
        <f>IF(AND(H37="Table stakes",G37="Fail"),IF(K36="",A37,K36&amp;", "&amp;A37),K36)</f>
        <v/>
      </c>
    </row>
    <row r="38" ht="29.2" customHeight="1">
      <c r="A38" s="10" t="inlineStr">
        <is>
          <t>P-C02.macOS</t>
        </is>
      </c>
      <c r="B38" s="11" t="inlineStr">
        <is>
          <t>Cloud Storage &amp; File Transfer</t>
        </is>
      </c>
      <c r="C38" s="10" t="inlineStr">
        <is>
          <t>Cloud sync client (desktop agent, not the browser)</t>
        </is>
      </c>
      <c r="D38" s="17" t="inlineStr">
        <is>
          <t>macOS</t>
        </is>
      </c>
      <c r="E38" s="11" t="inlineStr">
        <is>
          <t>Drop the same file into a synced folder on disk, with no browser involved, and confirm it produces the same result as the web upload.</t>
        </is>
      </c>
      <c r="F38" s="13" t="n"/>
      <c r="G38" s="13" t="n"/>
      <c r="H38" s="12" t="inlineStr">
        <is>
          <t>Table stakes</t>
        </is>
      </c>
      <c r="I38" s="11" t="n"/>
      <c r="J38" s="13" t="n"/>
      <c r="K38">
        <f>IF(AND(H38="Table stakes",G38="Fail"),IF(K37="",A38,K37&amp;", "&amp;A38),K37)</f>
        <v/>
      </c>
    </row>
    <row r="39" ht="29.2" customHeight="1">
      <c r="A39" s="10" t="inlineStr">
        <is>
          <t>P-C02.Linux</t>
        </is>
      </c>
      <c r="B39" s="11" t="inlineStr">
        <is>
          <t>Cloud Storage &amp; File Transfer</t>
        </is>
      </c>
      <c r="C39" s="10" t="inlineStr">
        <is>
          <t>Cloud sync client (desktop agent, not the browser)</t>
        </is>
      </c>
      <c r="D39" s="18" t="inlineStr">
        <is>
          <t>Linux</t>
        </is>
      </c>
      <c r="E39" s="11" t="inlineStr">
        <is>
          <t>Drop the same file into a synced folder on disk, with no browser involved, and confirm it produces the same result as the web upload.</t>
        </is>
      </c>
      <c r="F39" s="13" t="n"/>
      <c r="G39" s="13" t="n"/>
      <c r="H39" s="15" t="inlineStr">
        <is>
          <t>Differentiator</t>
        </is>
      </c>
      <c r="I39" s="11" t="n"/>
      <c r="J39" s="13" t="n"/>
      <c r="K39">
        <f>IF(AND(H39="Table stakes",G39="Fail"),IF(K38="",A39,K38&amp;", "&amp;A39),K38)</f>
        <v/>
      </c>
    </row>
    <row r="40" ht="41.8" customHeight="1">
      <c r="A40" s="10" t="inlineStr">
        <is>
          <t>P-C03.Windows</t>
        </is>
      </c>
      <c r="B40" s="11" t="inlineStr">
        <is>
          <t>Cloud Storage &amp; File Transfer</t>
        </is>
      </c>
      <c r="C40" s="10" t="inlineStr">
        <is>
          <t>Personal account inside a sanctioned service</t>
        </is>
      </c>
      <c r="D40" s="12" t="inlineStr">
        <is>
          <t>Windows</t>
        </is>
      </c>
      <c r="E40" s="11" t="inlineStr">
        <is>
          <t>Sign in to a personal Google or Microsoft account alongside the corporate tenant and upload there. The domain is allow-listed, so a domain rule will pass it. Check whether tenant or account-level restriction is available.</t>
        </is>
      </c>
      <c r="F40" s="13" t="n"/>
      <c r="G40" s="13" t="n"/>
      <c r="H40" s="15" t="inlineStr">
        <is>
          <t>Differentiator</t>
        </is>
      </c>
      <c r="I40" s="11" t="n"/>
      <c r="J40" s="13" t="n"/>
      <c r="K40">
        <f>IF(AND(H40="Table stakes",G40="Fail"),IF(K39="",A40,K39&amp;", "&amp;A40),K39)</f>
        <v/>
      </c>
    </row>
    <row r="41" ht="41.8" customHeight="1">
      <c r="A41" s="10" t="inlineStr">
        <is>
          <t>P-C03.macOS</t>
        </is>
      </c>
      <c r="B41" s="11" t="inlineStr">
        <is>
          <t>Cloud Storage &amp; File Transfer</t>
        </is>
      </c>
      <c r="C41" s="10" t="inlineStr">
        <is>
          <t>Personal account inside a sanctioned service</t>
        </is>
      </c>
      <c r="D41" s="17" t="inlineStr">
        <is>
          <t>macOS</t>
        </is>
      </c>
      <c r="E41" s="11" t="inlineStr">
        <is>
          <t>Sign in to a personal Google or Microsoft account alongside the corporate tenant and upload there. The domain is allow-listed, so a domain rule will pass it. Check whether tenant or account-level restriction is available.</t>
        </is>
      </c>
      <c r="F41" s="13" t="n"/>
      <c r="G41" s="13" t="n"/>
      <c r="H41" s="15" t="inlineStr">
        <is>
          <t>Differentiator</t>
        </is>
      </c>
      <c r="I41" s="11" t="n"/>
      <c r="J41" s="13" t="n"/>
      <c r="K41">
        <f>IF(AND(H41="Table stakes",G41="Fail"),IF(K40="",A41,K40&amp;", "&amp;A41),K40)</f>
        <v/>
      </c>
    </row>
    <row r="42" ht="41.8" customHeight="1">
      <c r="A42" s="10" t="inlineStr">
        <is>
          <t>P-C03.Linux</t>
        </is>
      </c>
      <c r="B42" s="11" t="inlineStr">
        <is>
          <t>Cloud Storage &amp; File Transfer</t>
        </is>
      </c>
      <c r="C42" s="10" t="inlineStr">
        <is>
          <t>Personal account inside a sanctioned service</t>
        </is>
      </c>
      <c r="D42" s="18" t="inlineStr">
        <is>
          <t>Linux</t>
        </is>
      </c>
      <c r="E42" s="11" t="inlineStr">
        <is>
          <t>Sign in to a personal Google or Microsoft account alongside the corporate tenant and upload there. The domain is allow-listed, so a domain rule will pass it. Check whether tenant or account-level restriction is available.</t>
        </is>
      </c>
      <c r="F42" s="13" t="n"/>
      <c r="G42" s="13" t="n"/>
      <c r="H42" s="15" t="inlineStr">
        <is>
          <t>Differentiator</t>
        </is>
      </c>
      <c r="I42" s="11" t="n"/>
      <c r="J42" s="13" t="n"/>
      <c r="K42">
        <f>IF(AND(H42="Table stakes",G42="Fail"),IF(K41="",A42,K41&amp;", "&amp;A42),K41)</f>
        <v/>
      </c>
    </row>
    <row r="43" ht="41.8" customHeight="1">
      <c r="A43" s="10" t="inlineStr">
        <is>
          <t>P-C04.Windows</t>
        </is>
      </c>
      <c r="B43" s="11" t="inlineStr">
        <is>
          <t>Cloud Storage &amp; File Transfer</t>
        </is>
      </c>
      <c r="C43" s="10" t="inlineStr">
        <is>
          <t>Anonymous file transfer and paste sites</t>
        </is>
      </c>
      <c r="D43" s="12" t="inlineStr">
        <is>
          <t>Windows</t>
        </is>
      </c>
      <c r="E43" s="11" t="inlineStr">
        <is>
          <t>Upload to WeTransfer and file.io, and paste to Pastebin and a public GitHub Gist. Then test a site that is not on the vendor's list, to see the default behaviour for unknown destinations.</t>
        </is>
      </c>
      <c r="F43" s="13" t="n"/>
      <c r="G43" s="13" t="n"/>
      <c r="H43" s="14" t="inlineStr">
        <is>
          <t>Advanced</t>
        </is>
      </c>
      <c r="I43" s="11" t="n"/>
      <c r="J43" s="13" t="n"/>
      <c r="K43">
        <f>IF(AND(H43="Table stakes",G43="Fail"),IF(K42="",A43,K42&amp;", "&amp;A43),K42)</f>
        <v/>
      </c>
    </row>
    <row r="44" ht="41.8" customHeight="1">
      <c r="A44" s="10" t="inlineStr">
        <is>
          <t>P-C04.macOS</t>
        </is>
      </c>
      <c r="B44" s="11" t="inlineStr">
        <is>
          <t>Cloud Storage &amp; File Transfer</t>
        </is>
      </c>
      <c r="C44" s="10" t="inlineStr">
        <is>
          <t>Anonymous file transfer and paste sites</t>
        </is>
      </c>
      <c r="D44" s="17" t="inlineStr">
        <is>
          <t>macOS</t>
        </is>
      </c>
      <c r="E44" s="11" t="inlineStr">
        <is>
          <t>Upload to WeTransfer and file.io, and paste to Pastebin and a public GitHub Gist. Then test a site that is not on the vendor's list, to see the default behaviour for unknown destinations.</t>
        </is>
      </c>
      <c r="F44" s="13" t="n"/>
      <c r="G44" s="13" t="n"/>
      <c r="H44" s="14" t="inlineStr">
        <is>
          <t>Advanced</t>
        </is>
      </c>
      <c r="I44" s="11" t="n"/>
      <c r="J44" s="13" t="n"/>
      <c r="K44">
        <f>IF(AND(H44="Table stakes",G44="Fail"),IF(K43="",A44,K43&amp;", "&amp;A44),K43)</f>
        <v/>
      </c>
    </row>
    <row r="45" ht="41.8" customHeight="1">
      <c r="A45" s="10" t="inlineStr">
        <is>
          <t>P-C04.Linux</t>
        </is>
      </c>
      <c r="B45" s="11" t="inlineStr">
        <is>
          <t>Cloud Storage &amp; File Transfer</t>
        </is>
      </c>
      <c r="C45" s="10" t="inlineStr">
        <is>
          <t>Anonymous file transfer and paste sites</t>
        </is>
      </c>
      <c r="D45" s="18" t="inlineStr">
        <is>
          <t>Linux</t>
        </is>
      </c>
      <c r="E45" s="11" t="inlineStr">
        <is>
          <t>Upload to WeTransfer and file.io, and paste to Pastebin and a public GitHub Gist. Then test a site that is not on the vendor's list, to see the default behaviour for unknown destinations.</t>
        </is>
      </c>
      <c r="F45" s="13" t="n"/>
      <c r="G45" s="13" t="n"/>
      <c r="H45" s="15" t="inlineStr">
        <is>
          <t>Differentiator</t>
        </is>
      </c>
      <c r="I45" s="11" t="n"/>
      <c r="J45" s="13" t="n"/>
      <c r="K45">
        <f>IF(AND(H45="Table stakes",G45="Fail"),IF(K44="",A45,K44&amp;", "&amp;A45),K44)</f>
        <v/>
      </c>
    </row>
    <row r="46" ht="41.8" customHeight="1">
      <c r="A46" s="10" t="inlineStr">
        <is>
          <t>P-C05.Windows</t>
        </is>
      </c>
      <c r="B46" s="11" t="inlineStr">
        <is>
          <t>Cloud Storage &amp; File Transfer</t>
        </is>
      </c>
      <c r="C46" s="10" t="inlineStr">
        <is>
          <t>FTP / SFTP / SCP client</t>
        </is>
      </c>
      <c r="D46" s="12" t="inlineStr">
        <is>
          <t>Windows</t>
        </is>
      </c>
      <c r="E46" s="11" t="inlineStr">
        <is>
          <t>Upload a sensitive file to ftp.dlptest.com (credentials on dlptest.com/ftp-test/), then repeat over SFTP and compare. Cleartext FTP should be trivially inspectable; SFTP is encrypted and needs endpoint visibility.</t>
        </is>
      </c>
      <c r="F46" s="13" t="n"/>
      <c r="G46" s="13" t="n"/>
      <c r="H46" s="12" t="inlineStr">
        <is>
          <t>Table stakes</t>
        </is>
      </c>
      <c r="I46" s="11" t="n"/>
      <c r="J46" s="13" t="n"/>
      <c r="K46">
        <f>IF(AND(H46="Table stakes",G46="Fail"),IF(K45="",A46,K45&amp;", "&amp;A46),K45)</f>
        <v/>
      </c>
    </row>
    <row r="47" ht="41.8" customHeight="1">
      <c r="A47" s="10" t="inlineStr">
        <is>
          <t>P-C05.macOS</t>
        </is>
      </c>
      <c r="B47" s="11" t="inlineStr">
        <is>
          <t>Cloud Storage &amp; File Transfer</t>
        </is>
      </c>
      <c r="C47" s="10" t="inlineStr">
        <is>
          <t>FTP / SFTP / SCP client</t>
        </is>
      </c>
      <c r="D47" s="17" t="inlineStr">
        <is>
          <t>macOS</t>
        </is>
      </c>
      <c r="E47" s="11" t="inlineStr">
        <is>
          <t>Upload a sensitive file to ftp.dlptest.com (credentials on dlptest.com/ftp-test/), then repeat over SFTP and compare. Cleartext FTP should be trivially inspectable; SFTP is encrypted and needs endpoint visibility.</t>
        </is>
      </c>
      <c r="F47" s="13" t="n"/>
      <c r="G47" s="13" t="n"/>
      <c r="H47" s="14" t="inlineStr">
        <is>
          <t>Advanced</t>
        </is>
      </c>
      <c r="I47" s="11" t="n"/>
      <c r="J47" s="13" t="n"/>
      <c r="K47">
        <f>IF(AND(H47="Table stakes",G47="Fail"),IF(K46="",A47,K46&amp;", "&amp;A47),K46)</f>
        <v/>
      </c>
    </row>
    <row r="48" ht="41.8" customHeight="1">
      <c r="A48" s="10" t="inlineStr">
        <is>
          <t>P-C05.Linux</t>
        </is>
      </c>
      <c r="B48" s="11" t="inlineStr">
        <is>
          <t>Cloud Storage &amp; File Transfer</t>
        </is>
      </c>
      <c r="C48" s="10" t="inlineStr">
        <is>
          <t>FTP / SFTP / SCP client</t>
        </is>
      </c>
      <c r="D48" s="18" t="inlineStr">
        <is>
          <t>Linux</t>
        </is>
      </c>
      <c r="E48" s="11" t="inlineStr">
        <is>
          <t>Upload a sensitive file to ftp.dlptest.com (credentials on dlptest.com/ftp-test/), then repeat over SFTP and compare. Cleartext FTP should be trivially inspectable; SFTP is encrypted and needs endpoint visibility.</t>
        </is>
      </c>
      <c r="F48" s="13" t="n"/>
      <c r="G48" s="13" t="n"/>
      <c r="H48" s="14" t="inlineStr">
        <is>
          <t>Advanced</t>
        </is>
      </c>
      <c r="I48" s="11" t="n"/>
      <c r="J48" s="13" t="n"/>
      <c r="K48">
        <f>IF(AND(H48="Table stakes",G48="Fail"),IF(K47="",A48,K47&amp;", "&amp;A48),K47)</f>
        <v/>
      </c>
    </row>
    <row r="49" ht="67" customHeight="1">
      <c r="A49" s="10" t="inlineStr">
        <is>
          <t>P-C06.Windows</t>
        </is>
      </c>
      <c r="B49" s="11" t="inlineStr">
        <is>
          <t>Cloud Storage &amp; File Transfer</t>
        </is>
      </c>
      <c r="C49" s="10" t="inlineStr">
        <is>
          <t>HTTP and HTTPS POST to an arbitrary endpoint</t>
        </is>
      </c>
      <c r="D49" s="12" t="inlineStr">
        <is>
          <t>Windows</t>
        </is>
      </c>
      <c r="E49" s="11" t="inlineStr">
        <is>
          <t>Post sample data to dlptest.com/http-post/ and dlptest.com/https-post/, first from the browser and then from curl, and compare. The browser case usually works; the curl case shows whether coverage extends beyond the browser. Then repeat with a large file over the S3 target on dlptest.com/ftp-test/, to confirm the tool inspects chunked multipart uploads and not just simple form posts.</t>
        </is>
      </c>
      <c r="F49" s="13" t="n"/>
      <c r="G49" s="13" t="n"/>
      <c r="H49" s="12" t="inlineStr">
        <is>
          <t>Table stakes</t>
        </is>
      </c>
      <c r="I49" s="11" t="n"/>
      <c r="J49" s="13" t="n"/>
      <c r="K49">
        <f>IF(AND(H49="Table stakes",G49="Fail"),IF(K48="",A49,K48&amp;", "&amp;A49),K48)</f>
        <v/>
      </c>
    </row>
    <row r="50" ht="67" customHeight="1">
      <c r="A50" s="10" t="inlineStr">
        <is>
          <t>P-C06.macOS</t>
        </is>
      </c>
      <c r="B50" s="11" t="inlineStr">
        <is>
          <t>Cloud Storage &amp; File Transfer</t>
        </is>
      </c>
      <c r="C50" s="10" t="inlineStr">
        <is>
          <t>HTTP and HTTPS POST to an arbitrary endpoint</t>
        </is>
      </c>
      <c r="D50" s="17" t="inlineStr">
        <is>
          <t>macOS</t>
        </is>
      </c>
      <c r="E50" s="11" t="inlineStr">
        <is>
          <t>Post sample data to dlptest.com/http-post/ and dlptest.com/https-post/, first from the browser and then from curl, and compare. The browser case usually works; the curl case shows whether coverage extends beyond the browser. Then repeat with a large file over the S3 target on dlptest.com/ftp-test/, to confirm the tool inspects chunked multipart uploads and not just simple form posts.</t>
        </is>
      </c>
      <c r="F50" s="13" t="n"/>
      <c r="G50" s="13" t="n"/>
      <c r="H50" s="12" t="inlineStr">
        <is>
          <t>Table stakes</t>
        </is>
      </c>
      <c r="I50" s="11" t="n"/>
      <c r="J50" s="13" t="n"/>
      <c r="K50">
        <f>IF(AND(H50="Table stakes",G50="Fail"),IF(K49="",A50,K49&amp;", "&amp;A50),K49)</f>
        <v/>
      </c>
    </row>
    <row r="51" ht="67" customHeight="1">
      <c r="A51" s="10" t="inlineStr">
        <is>
          <t>P-C06.Linux</t>
        </is>
      </c>
      <c r="B51" s="11" t="inlineStr">
        <is>
          <t>Cloud Storage &amp; File Transfer</t>
        </is>
      </c>
      <c r="C51" s="10" t="inlineStr">
        <is>
          <t>HTTP and HTTPS POST to an arbitrary endpoint</t>
        </is>
      </c>
      <c r="D51" s="18" t="inlineStr">
        <is>
          <t>Linux</t>
        </is>
      </c>
      <c r="E51" s="11" t="inlineStr">
        <is>
          <t>Post sample data to dlptest.com/http-post/ and dlptest.com/https-post/, first from the browser and then from curl, and compare. The browser case usually works; the curl case shows whether coverage extends beyond the browser. Then repeat with a large file over the S3 target on dlptest.com/ftp-test/, to confirm the tool inspects chunked multipart uploads and not just simple form posts.</t>
        </is>
      </c>
      <c r="F51" s="13" t="n"/>
      <c r="G51" s="13" t="n"/>
      <c r="H51" s="14" t="inlineStr">
        <is>
          <t>Advanced</t>
        </is>
      </c>
      <c r="I51" s="11" t="n"/>
      <c r="J51" s="13" t="n"/>
      <c r="K51">
        <f>IF(AND(H51="Table stakes",G51="Fail"),IF(K50="",A51,K50&amp;", "&amp;A51),K50)</f>
        <v/>
      </c>
    </row>
    <row r="52" ht="67" customHeight="1">
      <c r="A52" s="10" t="inlineStr">
        <is>
          <t>P-C07.Windows</t>
        </is>
      </c>
      <c r="B52" s="11" t="inlineStr">
        <is>
          <t>Cloud Storage &amp; File Transfer</t>
        </is>
      </c>
      <c r="C52" s="10" t="inlineStr">
        <is>
          <t>Git push to a personal or unknown remote</t>
        </is>
      </c>
      <c r="D52" s="12" t="inlineStr">
        <is>
          <t>Windows</t>
        </is>
      </c>
      <c r="E52" s="11" t="inlineStr">
        <is>
          <t>Push the same repository three times: to the corporate GitHub org, to a personal GitHub account, then to an unknown third-party remote. Put a file containing an API key in it so there is content to match on as well as a destination to judge. The content is identical in all three: only the destination differs, and the corporate push must pass silently.</t>
        </is>
      </c>
      <c r="F52" s="13" t="n"/>
      <c r="G52" s="13" t="n"/>
      <c r="H52" s="15" t="inlineStr">
        <is>
          <t>Differentiator</t>
        </is>
      </c>
      <c r="I52" s="11" t="n"/>
      <c r="J52" s="13" t="n"/>
      <c r="K52">
        <f>IF(AND(H52="Table stakes",G52="Fail"),IF(K51="",A52,K51&amp;", "&amp;A52),K51)</f>
        <v/>
      </c>
    </row>
    <row r="53" ht="67" customHeight="1">
      <c r="A53" s="10" t="inlineStr">
        <is>
          <t>P-C07.macOS</t>
        </is>
      </c>
      <c r="B53" s="11" t="inlineStr">
        <is>
          <t>Cloud Storage &amp; File Transfer</t>
        </is>
      </c>
      <c r="C53" s="10" t="inlineStr">
        <is>
          <t>Git push to a personal or unknown remote</t>
        </is>
      </c>
      <c r="D53" s="17" t="inlineStr">
        <is>
          <t>macOS</t>
        </is>
      </c>
      <c r="E53" s="11" t="inlineStr">
        <is>
          <t>Push the same repository three times: to the corporate GitHub org, to a personal GitHub account, then to an unknown third-party remote. Put a file containing an API key in it so there is content to match on as well as a destination to judge. The content is identical in all three: only the destination differs, and the corporate push must pass silently.</t>
        </is>
      </c>
      <c r="F53" s="13" t="n"/>
      <c r="G53" s="13" t="n"/>
      <c r="H53" s="15" t="inlineStr">
        <is>
          <t>Differentiator</t>
        </is>
      </c>
      <c r="I53" s="11" t="n"/>
      <c r="J53" s="13" t="n"/>
      <c r="K53">
        <f>IF(AND(H53="Table stakes",G53="Fail"),IF(K52="",A53,K52&amp;", "&amp;A53),K52)</f>
        <v/>
      </c>
    </row>
    <row r="54" ht="67" customHeight="1">
      <c r="A54" s="10" t="inlineStr">
        <is>
          <t>P-C07.Linux</t>
        </is>
      </c>
      <c r="B54" s="11" t="inlineStr">
        <is>
          <t>Cloud Storage &amp; File Transfer</t>
        </is>
      </c>
      <c r="C54" s="10" t="inlineStr">
        <is>
          <t>Git push to a personal or unknown remote</t>
        </is>
      </c>
      <c r="D54" s="18" t="inlineStr">
        <is>
          <t>Linux</t>
        </is>
      </c>
      <c r="E54" s="11" t="inlineStr">
        <is>
          <t>Push the same repository three times: to the corporate GitHub org, to a personal GitHub account, then to an unknown third-party remote. Put a file containing an API key in it so there is content to match on as well as a destination to judge. The content is identical in all three: only the destination differs, and the corporate push must pass silently.</t>
        </is>
      </c>
      <c r="F54" s="13" t="n"/>
      <c r="G54" s="13" t="n"/>
      <c r="H54" s="15" t="inlineStr">
        <is>
          <t>Differentiator</t>
        </is>
      </c>
      <c r="I54" s="11" t="n"/>
      <c r="J54" s="13" t="n"/>
      <c r="K54">
        <f>IF(AND(H54="Table stakes",G54="Fail"),IF(K53="",A54,K53&amp;", "&amp;A54),K53)</f>
        <v/>
      </c>
    </row>
    <row r="55" ht="54.4" customHeight="1">
      <c r="A55" s="10" t="inlineStr">
        <is>
          <t>P-B01.Windows</t>
        </is>
      </c>
      <c r="B55" s="11" t="inlineStr">
        <is>
          <t>Browsers</t>
        </is>
      </c>
      <c r="C55" s="10" t="inlineStr">
        <is>
          <t>Unmanaged / shadow browsers (Brave, Vivaldi, Opera, Tor)</t>
        </is>
      </c>
      <c r="D55" s="12" t="inlineStr">
        <is>
          <t>Windows</t>
        </is>
      </c>
      <c r="E55" s="11" t="inlineStr">
        <is>
          <t>Install Brave (or Vivaldi, or a Tor Browser build). Through it, upload a file of sample PII to a personal Dropbox or Google Drive account, then paste 30 SSNs into a GenAI chat window. Note whether you get inspection, a wholesale block, or nothing. There is rarely a middle ground.</t>
        </is>
      </c>
      <c r="F55" s="13" t="n"/>
      <c r="G55" s="13" t="n"/>
      <c r="H55" s="12" t="inlineStr">
        <is>
          <t>Table stakes</t>
        </is>
      </c>
      <c r="I55" s="11" t="n"/>
      <c r="J55" s="13" t="n"/>
      <c r="K55">
        <f>IF(AND(H55="Table stakes",G55="Fail"),IF(K54="",A55,K54&amp;", "&amp;A55),K54)</f>
        <v/>
      </c>
    </row>
    <row r="56" ht="54.4" customHeight="1">
      <c r="A56" s="10" t="inlineStr">
        <is>
          <t>P-B01.macOS</t>
        </is>
      </c>
      <c r="B56" s="11" t="inlineStr">
        <is>
          <t>Browsers</t>
        </is>
      </c>
      <c r="C56" s="10" t="inlineStr">
        <is>
          <t>Unmanaged / shadow browsers (Brave, Vivaldi, Opera, Tor)</t>
        </is>
      </c>
      <c r="D56" s="17" t="inlineStr">
        <is>
          <t>macOS</t>
        </is>
      </c>
      <c r="E56" s="11" t="inlineStr">
        <is>
          <t>Install Brave (or Vivaldi, or a Tor Browser build). Through it, upload a file of sample PII to a personal Dropbox or Google Drive account, then paste 30 SSNs into a GenAI chat window. Note whether you get inspection, a wholesale block, or nothing. There is rarely a middle ground.</t>
        </is>
      </c>
      <c r="F56" s="13" t="n"/>
      <c r="G56" s="13" t="n"/>
      <c r="H56" s="14" t="inlineStr">
        <is>
          <t>Advanced</t>
        </is>
      </c>
      <c r="I56" s="11" t="n"/>
      <c r="J56" s="13" t="n"/>
      <c r="K56">
        <f>IF(AND(H56="Table stakes",G56="Fail"),IF(K55="",A56,K55&amp;", "&amp;A56),K55)</f>
        <v/>
      </c>
    </row>
    <row r="57" ht="54.4" customHeight="1">
      <c r="A57" s="10" t="inlineStr">
        <is>
          <t>P-B01.Linux</t>
        </is>
      </c>
      <c r="B57" s="11" t="inlineStr">
        <is>
          <t>Browsers</t>
        </is>
      </c>
      <c r="C57" s="10" t="inlineStr">
        <is>
          <t>Unmanaged / shadow browsers (Brave, Vivaldi, Opera, Tor)</t>
        </is>
      </c>
      <c r="D57" s="18" t="inlineStr">
        <is>
          <t>Linux</t>
        </is>
      </c>
      <c r="E57" s="11" t="inlineStr">
        <is>
          <t>Install Brave (or Vivaldi, or a Tor Browser build). Through it, upload a file of sample PII to a personal Dropbox or Google Drive account, then paste 30 SSNs into a GenAI chat window. Note whether you get inspection, a wholesale block, or nothing. There is rarely a middle ground.</t>
        </is>
      </c>
      <c r="F57" s="13" t="n"/>
      <c r="G57" s="13" t="n"/>
      <c r="H57" s="15" t="inlineStr">
        <is>
          <t>Differentiator</t>
        </is>
      </c>
      <c r="I57" s="11" t="n"/>
      <c r="J57" s="13" t="n"/>
      <c r="K57">
        <f>IF(AND(H57="Table stakes",G57="Fail"),IF(K56="",A57,K56&amp;", "&amp;A57),K56)</f>
        <v/>
      </c>
    </row>
    <row r="58" ht="54.4" customHeight="1">
      <c r="A58" s="10" t="inlineStr">
        <is>
          <t>P-B02.Windows</t>
        </is>
      </c>
      <c r="B58" s="11" t="inlineStr">
        <is>
          <t>Browsers</t>
        </is>
      </c>
      <c r="C58" s="10" t="inlineStr">
        <is>
          <t>Private mode and personal browser profiles</t>
        </is>
      </c>
      <c r="D58" s="12" t="inlineStr">
        <is>
          <t>Windows</t>
        </is>
      </c>
      <c r="E58" s="11" t="inlineStr">
        <is>
          <t>Upload a file of sample PII to a personal cloud storage account from an incognito window, then again from a second Chrome profile signed in to a personal account. Check first whether your DLP browser extension is permitted to run in private windows (by default most are not), and note that enforcement is often per-profile.</t>
        </is>
      </c>
      <c r="F58" s="13" t="n"/>
      <c r="G58" s="13" t="n"/>
      <c r="H58" s="14" t="inlineStr">
        <is>
          <t>Advanced</t>
        </is>
      </c>
      <c r="I58" s="11" t="n"/>
      <c r="J58" s="13" t="n"/>
      <c r="K58">
        <f>IF(AND(H58="Table stakes",G58="Fail"),IF(K57="",A58,K57&amp;", "&amp;A58),K57)</f>
        <v/>
      </c>
    </row>
    <row r="59" ht="54.4" customHeight="1">
      <c r="A59" s="10" t="inlineStr">
        <is>
          <t>P-B02.macOS</t>
        </is>
      </c>
      <c r="B59" s="11" t="inlineStr">
        <is>
          <t>Browsers</t>
        </is>
      </c>
      <c r="C59" s="10" t="inlineStr">
        <is>
          <t>Private mode and personal browser profiles</t>
        </is>
      </c>
      <c r="D59" s="17" t="inlineStr">
        <is>
          <t>macOS</t>
        </is>
      </c>
      <c r="E59" s="11" t="inlineStr">
        <is>
          <t>Upload a file of sample PII to a personal cloud storage account from an incognito window, then again from a second Chrome profile signed in to a personal account. Check first whether your DLP browser extension is permitted to run in private windows (by default most are not), and note that enforcement is often per-profile.</t>
        </is>
      </c>
      <c r="F59" s="13" t="n"/>
      <c r="G59" s="13" t="n"/>
      <c r="H59" s="14" t="inlineStr">
        <is>
          <t>Advanced</t>
        </is>
      </c>
      <c r="I59" s="11" t="n"/>
      <c r="J59" s="13" t="n"/>
      <c r="K59">
        <f>IF(AND(H59="Table stakes",G59="Fail"),IF(K58="",A59,K58&amp;", "&amp;A59),K58)</f>
        <v/>
      </c>
    </row>
    <row r="60" ht="54.4" customHeight="1">
      <c r="A60" s="10" t="inlineStr">
        <is>
          <t>P-B02.Linux</t>
        </is>
      </c>
      <c r="B60" s="11" t="inlineStr">
        <is>
          <t>Browsers</t>
        </is>
      </c>
      <c r="C60" s="10" t="inlineStr">
        <is>
          <t>Private mode and personal browser profiles</t>
        </is>
      </c>
      <c r="D60" s="18" t="inlineStr">
        <is>
          <t>Linux</t>
        </is>
      </c>
      <c r="E60" s="11" t="inlineStr">
        <is>
          <t>Upload a file of sample PII to a personal cloud storage account from an incognito window, then again from a second Chrome profile signed in to a personal account. Check first whether your DLP browser extension is permitted to run in private windows (by default most are not), and note that enforcement is often per-profile.</t>
        </is>
      </c>
      <c r="F60" s="13" t="n"/>
      <c r="G60" s="13" t="n"/>
      <c r="H60" s="15" t="inlineStr">
        <is>
          <t>Differentiator</t>
        </is>
      </c>
      <c r="I60" s="11" t="n"/>
      <c r="J60" s="13" t="n"/>
      <c r="K60">
        <f>IF(AND(H60="Table stakes",G60="Fail"),IF(K59="",A60,K59&amp;", "&amp;A60),K59)</f>
        <v/>
      </c>
    </row>
    <row r="61" ht="54.4" customHeight="1">
      <c r="A61" s="10" t="inlineStr">
        <is>
          <t>P-P01.Windows</t>
        </is>
      </c>
      <c r="B61" s="11" t="inlineStr">
        <is>
          <t>Physical &amp; Local Device</t>
        </is>
      </c>
      <c r="C61" s="10" t="inlineStr">
        <is>
          <t>USB mass storage write</t>
        </is>
      </c>
      <c r="D61" s="12" t="inlineStr">
        <is>
          <t>Windows</t>
        </is>
      </c>
      <c r="E61" s="11" t="inlineStr">
        <is>
          <t>Copy a sensitive file to a USB drive. Then open the file from a network location and Save As directly to the USB. Score Partial if only the copy variant is covered: if data is never written to local disk first, many endpoint agents cannot classify it.</t>
        </is>
      </c>
      <c r="F61" s="13" t="n"/>
      <c r="G61" s="13" t="n"/>
      <c r="H61" s="12" t="inlineStr">
        <is>
          <t>Table stakes</t>
        </is>
      </c>
      <c r="I61" s="11" t="n"/>
      <c r="J61" s="13" t="n"/>
      <c r="K61">
        <f>IF(AND(H61="Table stakes",G61="Fail"),IF(K60="",A61,K60&amp;", "&amp;A61),K60)</f>
        <v/>
      </c>
    </row>
    <row r="62" ht="54.4" customHeight="1">
      <c r="A62" s="10" t="inlineStr">
        <is>
          <t>P-P01.macOS</t>
        </is>
      </c>
      <c r="B62" s="11" t="inlineStr">
        <is>
          <t>Physical &amp; Local Device</t>
        </is>
      </c>
      <c r="C62" s="10" t="inlineStr">
        <is>
          <t>USB mass storage write</t>
        </is>
      </c>
      <c r="D62" s="17" t="inlineStr">
        <is>
          <t>macOS</t>
        </is>
      </c>
      <c r="E62" s="11" t="inlineStr">
        <is>
          <t>Copy a sensitive file to a USB drive. Then open the file from a network location and Save As directly to the USB. Score Partial if only the copy variant is covered: if data is never written to local disk first, many endpoint agents cannot classify it.</t>
        </is>
      </c>
      <c r="F62" s="13" t="n"/>
      <c r="G62" s="13" t="n"/>
      <c r="H62" s="12" t="inlineStr">
        <is>
          <t>Table stakes</t>
        </is>
      </c>
      <c r="I62" s="11" t="n"/>
      <c r="J62" s="13" t="n"/>
      <c r="K62">
        <f>IF(AND(H62="Table stakes",G62="Fail"),IF(K61="",A62,K61&amp;", "&amp;A62),K61)</f>
        <v/>
      </c>
    </row>
    <row r="63" ht="54.4" customHeight="1">
      <c r="A63" s="10" t="inlineStr">
        <is>
          <t>P-P01.Linux</t>
        </is>
      </c>
      <c r="B63" s="11" t="inlineStr">
        <is>
          <t>Physical &amp; Local Device</t>
        </is>
      </c>
      <c r="C63" s="10" t="inlineStr">
        <is>
          <t>USB mass storage write</t>
        </is>
      </c>
      <c r="D63" s="18" t="inlineStr">
        <is>
          <t>Linux</t>
        </is>
      </c>
      <c r="E63" s="11" t="inlineStr">
        <is>
          <t>Copy a sensitive file to a USB drive. Then open the file from a network location and Save As directly to the USB. Score Partial if only the copy variant is covered: if data is never written to local disk first, many endpoint agents cannot classify it.</t>
        </is>
      </c>
      <c r="F63" s="13" t="n"/>
      <c r="G63" s="13" t="n"/>
      <c r="H63" s="14" t="inlineStr">
        <is>
          <t>Advanced</t>
        </is>
      </c>
      <c r="I63" s="11" t="n"/>
      <c r="J63" s="13" t="n"/>
      <c r="K63">
        <f>IF(AND(H63="Table stakes",G63="Fail"),IF(K62="",A63,K62&amp;", "&amp;A63),K62)</f>
        <v/>
      </c>
    </row>
    <row r="64" ht="29.2" customHeight="1">
      <c r="A64" s="10" t="inlineStr">
        <is>
          <t>P-P02.Windows</t>
        </is>
      </c>
      <c r="B64" s="11" t="inlineStr">
        <is>
          <t>Physical &amp; Local Device</t>
        </is>
      </c>
      <c r="C64" s="10" t="inlineStr">
        <is>
          <t>MTP / PTP devices (phones, cameras)</t>
        </is>
      </c>
      <c r="D64" s="12" t="inlineStr">
        <is>
          <t>Windows</t>
        </is>
      </c>
      <c r="E64" s="11" t="inlineStr">
        <is>
          <t>Copy a sensitive file to an iPhone or Android device over USB. MTP is not mass storage, so a USB rule may not fire at all.</t>
        </is>
      </c>
      <c r="F64" s="13" t="n"/>
      <c r="G64" s="13" t="n"/>
      <c r="H64" s="14" t="inlineStr">
        <is>
          <t>Advanced</t>
        </is>
      </c>
      <c r="I64" s="11" t="n"/>
      <c r="J64" s="13" t="n"/>
      <c r="K64">
        <f>IF(AND(H64="Table stakes",G64="Fail"),IF(K63="",A64,K63&amp;", "&amp;A64),K63)</f>
        <v/>
      </c>
    </row>
    <row r="65" ht="29.2" customHeight="1">
      <c r="A65" s="10" t="inlineStr">
        <is>
          <t>P-P02.macOS</t>
        </is>
      </c>
      <c r="B65" s="11" t="inlineStr">
        <is>
          <t>Physical &amp; Local Device</t>
        </is>
      </c>
      <c r="C65" s="10" t="inlineStr">
        <is>
          <t>MTP / PTP devices (phones, cameras)</t>
        </is>
      </c>
      <c r="D65" s="17" t="inlineStr">
        <is>
          <t>macOS</t>
        </is>
      </c>
      <c r="E65" s="11" t="inlineStr">
        <is>
          <t>Copy a sensitive file to an iPhone or Android device over USB. MTP is not mass storage, so a USB rule may not fire at all.</t>
        </is>
      </c>
      <c r="F65" s="13" t="n"/>
      <c r="G65" s="13" t="n"/>
      <c r="H65" s="14" t="inlineStr">
        <is>
          <t>Advanced</t>
        </is>
      </c>
      <c r="I65" s="11" t="n"/>
      <c r="J65" s="13" t="n"/>
      <c r="K65">
        <f>IF(AND(H65="Table stakes",G65="Fail"),IF(K64="",A65,K64&amp;", "&amp;A65),K64)</f>
        <v/>
      </c>
    </row>
    <row r="66" ht="29.2" customHeight="1">
      <c r="A66" s="10" t="inlineStr">
        <is>
          <t>P-P02.Linux</t>
        </is>
      </c>
      <c r="B66" s="11" t="inlineStr">
        <is>
          <t>Physical &amp; Local Device</t>
        </is>
      </c>
      <c r="C66" s="10" t="inlineStr">
        <is>
          <t>MTP / PTP devices (phones, cameras)</t>
        </is>
      </c>
      <c r="D66" s="18" t="inlineStr">
        <is>
          <t>Linux</t>
        </is>
      </c>
      <c r="E66" s="11" t="inlineStr">
        <is>
          <t>Copy a sensitive file to an iPhone or Android device over USB. MTP is not mass storage, so a USB rule may not fire at all.</t>
        </is>
      </c>
      <c r="F66" s="13" t="n"/>
      <c r="G66" s="13" t="n"/>
      <c r="H66" s="15" t="inlineStr">
        <is>
          <t>Differentiator</t>
        </is>
      </c>
      <c r="I66" s="11" t="n"/>
      <c r="J66" s="13" t="n"/>
      <c r="K66">
        <f>IF(AND(H66="Table stakes",G66="Fail"),IF(K65="",A66,K65&amp;", "&amp;A66),K65)</f>
        <v/>
      </c>
    </row>
    <row r="67" ht="29.2" customHeight="1">
      <c r="A67" s="10" t="inlineStr">
        <is>
          <t>P-P03.Windows</t>
        </is>
      </c>
      <c r="B67" s="11" t="inlineStr">
        <is>
          <t>Physical &amp; Local Device</t>
        </is>
      </c>
      <c r="C67" s="10" t="inlineStr">
        <is>
          <t>Bluetooth file transfer</t>
        </is>
      </c>
      <c r="D67" s="12" t="inlineStr">
        <is>
          <t>Windows</t>
        </is>
      </c>
      <c r="E67" s="11" t="inlineStr">
        <is>
          <t>Send a sensitive file over Bluetooth to a phone or laptop. Note whether it is enforced as a channel or as an unallowed-app list.</t>
        </is>
      </c>
      <c r="F67" s="13" t="n"/>
      <c r="G67" s="13" t="n"/>
      <c r="H67" s="14" t="inlineStr">
        <is>
          <t>Advanced</t>
        </is>
      </c>
      <c r="I67" s="11" t="n"/>
      <c r="J67" s="13" t="n"/>
      <c r="K67">
        <f>IF(AND(H67="Table stakes",G67="Fail"),IF(K66="",A67,K66&amp;", "&amp;A67),K66)</f>
        <v/>
      </c>
    </row>
    <row r="68" ht="29.2" customHeight="1">
      <c r="A68" s="10" t="inlineStr">
        <is>
          <t>P-P03.macOS</t>
        </is>
      </c>
      <c r="B68" s="11" t="inlineStr">
        <is>
          <t>Physical &amp; Local Device</t>
        </is>
      </c>
      <c r="C68" s="10" t="inlineStr">
        <is>
          <t>Bluetooth file transfer</t>
        </is>
      </c>
      <c r="D68" s="17" t="inlineStr">
        <is>
          <t>macOS</t>
        </is>
      </c>
      <c r="E68" s="11" t="inlineStr">
        <is>
          <t>Send a sensitive file over Bluetooth to a phone or laptop. Note whether it is enforced as a channel or as an unallowed-app list.</t>
        </is>
      </c>
      <c r="F68" s="13" t="n"/>
      <c r="G68" s="13" t="n"/>
      <c r="H68" s="14" t="inlineStr">
        <is>
          <t>Advanced</t>
        </is>
      </c>
      <c r="I68" s="11" t="n"/>
      <c r="J68" s="13" t="n"/>
      <c r="K68">
        <f>IF(AND(H68="Table stakes",G68="Fail"),IF(K67="",A68,K67&amp;", "&amp;A68),K67)</f>
        <v/>
      </c>
    </row>
    <row r="69" ht="29.2" customHeight="1">
      <c r="A69" s="10" t="inlineStr">
        <is>
          <t>P-P03.Linux</t>
        </is>
      </c>
      <c r="B69" s="11" t="inlineStr">
        <is>
          <t>Physical &amp; Local Device</t>
        </is>
      </c>
      <c r="C69" s="10" t="inlineStr">
        <is>
          <t>Bluetooth file transfer</t>
        </is>
      </c>
      <c r="D69" s="18" t="inlineStr">
        <is>
          <t>Linux</t>
        </is>
      </c>
      <c r="E69" s="11" t="inlineStr">
        <is>
          <t>Send a sensitive file over Bluetooth to a phone or laptop. Note whether it is enforced as a channel or as an unallowed-app list.</t>
        </is>
      </c>
      <c r="F69" s="13" t="n"/>
      <c r="G69" s="13" t="n"/>
      <c r="H69" s="15" t="inlineStr">
        <is>
          <t>Differentiator</t>
        </is>
      </c>
      <c r="I69" s="11" t="n"/>
      <c r="J69" s="13" t="n"/>
      <c r="K69">
        <f>IF(AND(H69="Table stakes",G69="Fail"),IF(K68="",A69,K68&amp;", "&amp;A69),K68)</f>
        <v/>
      </c>
    </row>
    <row r="70" ht="41.8" customHeight="1">
      <c r="A70" s="10" t="inlineStr">
        <is>
          <t>P-P04.macOS</t>
        </is>
      </c>
      <c r="B70" s="11" t="inlineStr">
        <is>
          <t>Physical &amp; Local Device</t>
        </is>
      </c>
      <c r="C70" s="10" t="inlineStr">
        <is>
          <t>AirDrop (macOS)</t>
        </is>
      </c>
      <c r="D70" s="17" t="inlineStr">
        <is>
          <t>macOS</t>
        </is>
      </c>
      <c r="E70" s="11" t="inlineStr">
        <is>
          <t>AirDrop a sensitive file to a nearby personal device. Peer to peer with no network hop: ask the vendor directly, since support is inconsistent and often newer than the datasheet.</t>
        </is>
      </c>
      <c r="F70" s="13" t="n"/>
      <c r="G70" s="13" t="n"/>
      <c r="H70" s="15" t="inlineStr">
        <is>
          <t>Differentiator</t>
        </is>
      </c>
      <c r="I70" s="11" t="n"/>
      <c r="J70" s="13" t="n"/>
      <c r="K70">
        <f>IF(AND(H70="Table stakes",G70="Fail"),IF(K69="",A70,K69&amp;", "&amp;A70),K69)</f>
        <v/>
      </c>
    </row>
    <row r="71" ht="54.4" customHeight="1">
      <c r="A71" s="10" t="inlineStr">
        <is>
          <t>P-P05.Windows</t>
        </is>
      </c>
      <c r="B71" s="11" t="inlineStr">
        <is>
          <t>Physical &amp; Local Device</t>
        </is>
      </c>
      <c r="C71" s="10" t="inlineStr">
        <is>
          <t>Printing - local, to file, and network queues</t>
        </is>
      </c>
      <c r="D71" s="12" t="inlineStr">
        <is>
          <t>Windows</t>
        </is>
      </c>
      <c r="E71" s="11" t="inlineStr">
        <is>
          <t>Print a document containing 50 SSNs to a local printer, then to a shared queue on another subnet, then through 'Microsoft Print to PDF' or the macOS Save as PDF option. Confirm the incident records the printer name and page count. Treat print-to-file separately: it is an export rather than a print, and is frequently uncontrolled.</t>
        </is>
      </c>
      <c r="F71" s="13" t="n"/>
      <c r="G71" s="13" t="n"/>
      <c r="H71" s="14" t="inlineStr">
        <is>
          <t>Advanced</t>
        </is>
      </c>
      <c r="I71" s="11" t="n"/>
      <c r="J71" s="13" t="n"/>
      <c r="K71">
        <f>IF(AND(H71="Table stakes",G71="Fail"),IF(K70="",A71,K70&amp;", "&amp;A71),K70)</f>
        <v/>
      </c>
    </row>
    <row r="72" ht="54.4" customHeight="1">
      <c r="A72" s="10" t="inlineStr">
        <is>
          <t>P-P05.macOS</t>
        </is>
      </c>
      <c r="B72" s="11" t="inlineStr">
        <is>
          <t>Physical &amp; Local Device</t>
        </is>
      </c>
      <c r="C72" s="10" t="inlineStr">
        <is>
          <t>Printing - local, to file, and network queues</t>
        </is>
      </c>
      <c r="D72" s="17" t="inlineStr">
        <is>
          <t>macOS</t>
        </is>
      </c>
      <c r="E72" s="11" t="inlineStr">
        <is>
          <t>Print a document containing 50 SSNs to a local printer, then to a shared queue on another subnet, then through 'Microsoft Print to PDF' or the macOS Save as PDF option. Confirm the incident records the printer name and page count. Treat print-to-file separately: it is an export rather than a print, and is frequently uncontrolled.</t>
        </is>
      </c>
      <c r="F72" s="13" t="n"/>
      <c r="G72" s="13" t="n"/>
      <c r="H72" s="14" t="inlineStr">
        <is>
          <t>Advanced</t>
        </is>
      </c>
      <c r="I72" s="11" t="n"/>
      <c r="J72" s="13" t="n"/>
      <c r="K72">
        <f>IF(AND(H72="Table stakes",G72="Fail"),IF(K71="",A72,K71&amp;", "&amp;A72),K71)</f>
        <v/>
      </c>
    </row>
    <row r="73" ht="54.4" customHeight="1">
      <c r="A73" s="10" t="inlineStr">
        <is>
          <t>P-P05.Linux</t>
        </is>
      </c>
      <c r="B73" s="11" t="inlineStr">
        <is>
          <t>Physical &amp; Local Device</t>
        </is>
      </c>
      <c r="C73" s="10" t="inlineStr">
        <is>
          <t>Printing - local, to file, and network queues</t>
        </is>
      </c>
      <c r="D73" s="18" t="inlineStr">
        <is>
          <t>Linux</t>
        </is>
      </c>
      <c r="E73" s="11" t="inlineStr">
        <is>
          <t>Print a document containing 50 SSNs to a local printer, then to a shared queue on another subnet, then through 'Microsoft Print to PDF' or the macOS Save as PDF option. Confirm the incident records the printer name and page count. Treat print-to-file separately: it is an export rather than a print, and is frequently uncontrolled.</t>
        </is>
      </c>
      <c r="F73" s="13" t="n"/>
      <c r="G73" s="13" t="n"/>
      <c r="H73" s="15" t="inlineStr">
        <is>
          <t>Differentiator</t>
        </is>
      </c>
      <c r="I73" s="11" t="n"/>
      <c r="J73" s="13" t="n"/>
      <c r="K73">
        <f>IF(AND(H73="Table stakes",G73="Fail"),IF(K72="",A73,K72&amp;", "&amp;A73),K72)</f>
        <v/>
      </c>
    </row>
    <row r="74" ht="41.8" customHeight="1">
      <c r="A74" s="10" t="inlineStr">
        <is>
          <t>P-P06.Windows</t>
        </is>
      </c>
      <c r="B74" s="11" t="inlineStr">
        <is>
          <t>Physical &amp; Local Device</t>
        </is>
      </c>
      <c r="C74" s="10" t="inlineStr">
        <is>
          <t>Screen capture (snipping tool, Cmd-Shift-4, Print Screen)</t>
        </is>
      </c>
      <c r="D74" s="12" t="inlineStr">
        <is>
          <t>Windows</t>
        </is>
      </c>
      <c r="E74" s="11" t="inlineStr">
        <is>
          <t>Screenshot a screen full of PII, save it, then upload it. There are two separate controls here: preventing the capture, and detecting the resulting image. Note which you get.</t>
        </is>
      </c>
      <c r="F74" s="13" t="n"/>
      <c r="G74" s="13" t="n"/>
      <c r="H74" s="14" t="inlineStr">
        <is>
          <t>Advanced</t>
        </is>
      </c>
      <c r="I74" s="11" t="n"/>
      <c r="J74" s="13" t="n"/>
      <c r="K74">
        <f>IF(AND(H74="Table stakes",G74="Fail"),IF(K73="",A74,K73&amp;", "&amp;A74),K73)</f>
        <v/>
      </c>
    </row>
    <row r="75" ht="41.8" customHeight="1">
      <c r="A75" s="10" t="inlineStr">
        <is>
          <t>P-P06.macOS</t>
        </is>
      </c>
      <c r="B75" s="11" t="inlineStr">
        <is>
          <t>Physical &amp; Local Device</t>
        </is>
      </c>
      <c r="C75" s="10" t="inlineStr">
        <is>
          <t>Screen capture (snipping tool, Cmd-Shift-4, Print Screen)</t>
        </is>
      </c>
      <c r="D75" s="17" t="inlineStr">
        <is>
          <t>macOS</t>
        </is>
      </c>
      <c r="E75" s="11" t="inlineStr">
        <is>
          <t>Screenshot a screen full of PII, save it, then upload it. There are two separate controls here: preventing the capture, and detecting the resulting image. Note which you get.</t>
        </is>
      </c>
      <c r="F75" s="13" t="n"/>
      <c r="G75" s="13" t="n"/>
      <c r="H75" s="14" t="inlineStr">
        <is>
          <t>Advanced</t>
        </is>
      </c>
      <c r="I75" s="11" t="n"/>
      <c r="J75" s="13" t="n"/>
      <c r="K75">
        <f>IF(AND(H75="Table stakes",G75="Fail"),IF(K74="",A75,K74&amp;", "&amp;A75),K74)</f>
        <v/>
      </c>
    </row>
    <row r="76" ht="41.8" customHeight="1">
      <c r="A76" s="10" t="inlineStr">
        <is>
          <t>P-P06.Linux</t>
        </is>
      </c>
      <c r="B76" s="11" t="inlineStr">
        <is>
          <t>Physical &amp; Local Device</t>
        </is>
      </c>
      <c r="C76" s="10" t="inlineStr">
        <is>
          <t>Screen capture (snipping tool, Cmd-Shift-4, Print Screen)</t>
        </is>
      </c>
      <c r="D76" s="18" t="inlineStr">
        <is>
          <t>Linux</t>
        </is>
      </c>
      <c r="E76" s="11" t="inlineStr">
        <is>
          <t>Screenshot a screen full of PII, save it, then upload it. There are two separate controls here: preventing the capture, and detecting the resulting image. Note which you get.</t>
        </is>
      </c>
      <c r="F76" s="13" t="n"/>
      <c r="G76" s="13" t="n"/>
      <c r="H76" s="15" t="inlineStr">
        <is>
          <t>Differentiator</t>
        </is>
      </c>
      <c r="I76" s="11" t="n"/>
      <c r="J76" s="13" t="n"/>
      <c r="K76">
        <f>IF(AND(H76="Table stakes",G76="Fail"),IF(K75="",A76,K75&amp;", "&amp;A76),K75)</f>
        <v/>
      </c>
    </row>
    <row r="77" ht="41.8" customHeight="1">
      <c r="A77" s="10" t="inlineStr">
        <is>
          <t>P-P07.Windows</t>
        </is>
      </c>
      <c r="B77" s="11" t="inlineStr">
        <is>
          <t>Physical &amp; Local Device</t>
        </is>
      </c>
      <c r="C77" s="10" t="inlineStr">
        <is>
          <t>Clipboard copy into a non-sanctioned app</t>
        </is>
      </c>
      <c r="D77" s="12" t="inlineStr">
        <is>
          <t>Windows</t>
        </is>
      </c>
      <c r="E77" s="11" t="inlineStr">
        <is>
          <t>Copy from a document containing 30 SSNs into Notepad, then into a chat app, then into another document. Note intra-app versus inter-app behaviour: many tools allow copy and paste within one application family and block it across.</t>
        </is>
      </c>
      <c r="F77" s="13" t="n"/>
      <c r="G77" s="13" t="n"/>
      <c r="H77" s="12" t="inlineStr">
        <is>
          <t>Table stakes</t>
        </is>
      </c>
      <c r="I77" s="11" t="n"/>
      <c r="J77" s="13" t="n"/>
      <c r="K77">
        <f>IF(AND(H77="Table stakes",G77="Fail"),IF(K76="",A77,K76&amp;", "&amp;A77),K76)</f>
        <v/>
      </c>
    </row>
    <row r="78" ht="41.8" customHeight="1">
      <c r="A78" s="10" t="inlineStr">
        <is>
          <t>P-P07.macOS</t>
        </is>
      </c>
      <c r="B78" s="11" t="inlineStr">
        <is>
          <t>Physical &amp; Local Device</t>
        </is>
      </c>
      <c r="C78" s="10" t="inlineStr">
        <is>
          <t>Clipboard copy into a non-sanctioned app</t>
        </is>
      </c>
      <c r="D78" s="17" t="inlineStr">
        <is>
          <t>macOS</t>
        </is>
      </c>
      <c r="E78" s="11" t="inlineStr">
        <is>
          <t>Copy from a document containing 30 SSNs into Notepad, then into a chat app, then into another document. Note intra-app versus inter-app behaviour: many tools allow copy and paste within one application family and block it across.</t>
        </is>
      </c>
      <c r="F78" s="13" t="n"/>
      <c r="G78" s="13" t="n"/>
      <c r="H78" s="14" t="inlineStr">
        <is>
          <t>Advanced</t>
        </is>
      </c>
      <c r="I78" s="11" t="n"/>
      <c r="J78" s="13" t="n"/>
      <c r="K78">
        <f>IF(AND(H78="Table stakes",G78="Fail"),IF(K77="",A78,K77&amp;", "&amp;A78),K77)</f>
        <v/>
      </c>
    </row>
    <row r="79" ht="41.8" customHeight="1">
      <c r="A79" s="10" t="inlineStr">
        <is>
          <t>P-P07.Linux</t>
        </is>
      </c>
      <c r="B79" s="11" t="inlineStr">
        <is>
          <t>Physical &amp; Local Device</t>
        </is>
      </c>
      <c r="C79" s="10" t="inlineStr">
        <is>
          <t>Clipboard copy into a non-sanctioned app</t>
        </is>
      </c>
      <c r="D79" s="18" t="inlineStr">
        <is>
          <t>Linux</t>
        </is>
      </c>
      <c r="E79" s="11" t="inlineStr">
        <is>
          <t>Copy from a document containing 30 SSNs into Notepad, then into a chat app, then into another document. Note intra-app versus inter-app behaviour: many tools allow copy and paste within one application family and block it across.</t>
        </is>
      </c>
      <c r="F79" s="13" t="n"/>
      <c r="G79" s="13" t="n"/>
      <c r="H79" s="15" t="inlineStr">
        <is>
          <t>Differentiator</t>
        </is>
      </c>
      <c r="I79" s="11" t="n"/>
      <c r="J79" s="13" t="n"/>
      <c r="K79">
        <f>IF(AND(H79="Table stakes",G79="Fail"),IF(K78="",A79,K78&amp;", "&amp;A79),K78)</f>
        <v/>
      </c>
    </row>
    <row r="80" ht="29.2" customHeight="1">
      <c r="A80" s="10" t="inlineStr">
        <is>
          <t>P-P08.Windows</t>
        </is>
      </c>
      <c r="B80" s="11" t="inlineStr">
        <is>
          <t>Physical &amp; Local Device</t>
        </is>
      </c>
      <c r="C80" s="10" t="inlineStr">
        <is>
          <t>Retyping / manual transcription</t>
        </is>
      </c>
      <c r="D80" s="12" t="inlineStr">
        <is>
          <t>Windows</t>
        </is>
      </c>
      <c r="E80" s="11" t="inlineStr">
        <is>
          <t>Read PII off the screen and type it into an unmonitored form. Expect nothing to catch this: record it as accepted residual risk rather than leaving the row blank.</t>
        </is>
      </c>
      <c r="F80" s="13" t="n"/>
      <c r="G80" s="13" t="n"/>
      <c r="H80" s="15" t="inlineStr">
        <is>
          <t>Differentiator</t>
        </is>
      </c>
      <c r="I80" s="11" t="n"/>
      <c r="J80" s="13" t="n"/>
      <c r="K80">
        <f>IF(AND(H80="Table stakes",G80="Fail"),IF(K79="",A80,K79&amp;", "&amp;A80),K79)</f>
        <v/>
      </c>
    </row>
    <row r="81" ht="29.2" customHeight="1">
      <c r="A81" s="10" t="inlineStr">
        <is>
          <t>P-P08.macOS</t>
        </is>
      </c>
      <c r="B81" s="11" t="inlineStr">
        <is>
          <t>Physical &amp; Local Device</t>
        </is>
      </c>
      <c r="C81" s="10" t="inlineStr">
        <is>
          <t>Retyping / manual transcription</t>
        </is>
      </c>
      <c r="D81" s="17" t="inlineStr">
        <is>
          <t>macOS</t>
        </is>
      </c>
      <c r="E81" s="11" t="inlineStr">
        <is>
          <t>Read PII off the screen and type it into an unmonitored form. Expect nothing to catch this: record it as accepted residual risk rather than leaving the row blank.</t>
        </is>
      </c>
      <c r="F81" s="13" t="n"/>
      <c r="G81" s="13" t="n"/>
      <c r="H81" s="15" t="inlineStr">
        <is>
          <t>Differentiator</t>
        </is>
      </c>
      <c r="I81" s="11" t="n"/>
      <c r="J81" s="13" t="n"/>
      <c r="K81">
        <f>IF(AND(H81="Table stakes",G81="Fail"),IF(K80="",A81,K80&amp;", "&amp;A81),K80)</f>
        <v/>
      </c>
    </row>
    <row r="82" ht="29.2" customHeight="1">
      <c r="A82" s="10" t="inlineStr">
        <is>
          <t>P-P08.Linux</t>
        </is>
      </c>
      <c r="B82" s="11" t="inlineStr">
        <is>
          <t>Physical &amp; Local Device</t>
        </is>
      </c>
      <c r="C82" s="10" t="inlineStr">
        <is>
          <t>Retyping / manual transcription</t>
        </is>
      </c>
      <c r="D82" s="18" t="inlineStr">
        <is>
          <t>Linux</t>
        </is>
      </c>
      <c r="E82" s="11" t="inlineStr">
        <is>
          <t>Read PII off the screen and type it into an unmonitored form. Expect nothing to catch this: record it as accepted residual risk rather than leaving the row blank.</t>
        </is>
      </c>
      <c r="F82" s="13" t="n"/>
      <c r="G82" s="13" t="n"/>
      <c r="H82" s="15" t="inlineStr">
        <is>
          <t>Differentiator</t>
        </is>
      </c>
      <c r="I82" s="11" t="n"/>
      <c r="J82" s="13" t="n"/>
      <c r="K82">
        <f>IF(AND(H82="Table stakes",G82="Fail"),IF(K81="",A82,K81&amp;", "&amp;A82),K81)</f>
        <v/>
      </c>
    </row>
    <row r="83" ht="41.8" customHeight="1">
      <c r="A83" s="10" t="inlineStr">
        <is>
          <t>P-N01.Windows</t>
        </is>
      </c>
      <c r="B83" s="11" t="inlineStr">
        <is>
          <t>Network &amp; Remote Access</t>
        </is>
      </c>
      <c r="C83" s="10" t="inlineStr">
        <is>
          <t>SMB / network share copy</t>
        </is>
      </c>
      <c r="D83" s="12" t="inlineStr">
        <is>
          <t>Windows</t>
        </is>
      </c>
      <c r="E83" s="11" t="inlineStr">
        <is>
          <t>Copy a sensitive file to an unapproved network share, including a share on a personal NAS. Confirm you can separate sanctioned from unsanctioned shares rather than blocking all network copy.</t>
        </is>
      </c>
      <c r="F83" s="13" t="n"/>
      <c r="G83" s="13" t="n"/>
      <c r="H83" s="12" t="inlineStr">
        <is>
          <t>Table stakes</t>
        </is>
      </c>
      <c r="I83" s="11" t="n"/>
      <c r="J83" s="13" t="n"/>
      <c r="K83">
        <f>IF(AND(H83="Table stakes",G83="Fail"),IF(K82="",A83,K82&amp;", "&amp;A83),K82)</f>
        <v/>
      </c>
    </row>
    <row r="84" ht="41.8" customHeight="1">
      <c r="A84" s="10" t="inlineStr">
        <is>
          <t>P-N01.macOS</t>
        </is>
      </c>
      <c r="B84" s="11" t="inlineStr">
        <is>
          <t>Network &amp; Remote Access</t>
        </is>
      </c>
      <c r="C84" s="10" t="inlineStr">
        <is>
          <t>SMB / network share copy</t>
        </is>
      </c>
      <c r="D84" s="17" t="inlineStr">
        <is>
          <t>macOS</t>
        </is>
      </c>
      <c r="E84" s="11" t="inlineStr">
        <is>
          <t>Copy a sensitive file to an unapproved network share, including a share on a personal NAS. Confirm you can separate sanctioned from unsanctioned shares rather than blocking all network copy.</t>
        </is>
      </c>
      <c r="F84" s="13" t="n"/>
      <c r="G84" s="13" t="n"/>
      <c r="H84" s="14" t="inlineStr">
        <is>
          <t>Advanced</t>
        </is>
      </c>
      <c r="I84" s="11" t="n"/>
      <c r="J84" s="13" t="n"/>
      <c r="K84">
        <f>IF(AND(H84="Table stakes",G84="Fail"),IF(K83="",A84,K83&amp;", "&amp;A84),K83)</f>
        <v/>
      </c>
    </row>
    <row r="85" ht="41.8" customHeight="1">
      <c r="A85" s="10" t="inlineStr">
        <is>
          <t>P-N01.Linux</t>
        </is>
      </c>
      <c r="B85" s="11" t="inlineStr">
        <is>
          <t>Network &amp; Remote Access</t>
        </is>
      </c>
      <c r="C85" s="10" t="inlineStr">
        <is>
          <t>SMB / network share copy</t>
        </is>
      </c>
      <c r="D85" s="18" t="inlineStr">
        <is>
          <t>Linux</t>
        </is>
      </c>
      <c r="E85" s="11" t="inlineStr">
        <is>
          <t>Copy a sensitive file to an unapproved network share, including a share on a personal NAS. Confirm you can separate sanctioned from unsanctioned shares rather than blocking all network copy.</t>
        </is>
      </c>
      <c r="F85" s="13" t="n"/>
      <c r="G85" s="13" t="n"/>
      <c r="H85" s="14" t="inlineStr">
        <is>
          <t>Advanced</t>
        </is>
      </c>
      <c r="I85" s="11" t="n"/>
      <c r="J85" s="13" t="n"/>
      <c r="K85">
        <f>IF(AND(H85="Table stakes",G85="Fail"),IF(K84="",A85,K84&amp;", "&amp;A85),K84)</f>
        <v/>
      </c>
    </row>
    <row r="86" ht="41.8" customHeight="1">
      <c r="A86" s="10" t="inlineStr">
        <is>
          <t>P-N02.Windows</t>
        </is>
      </c>
      <c r="B86" s="11" t="inlineStr">
        <is>
          <t>Network &amp; Remote Access</t>
        </is>
      </c>
      <c r="C86" s="10" t="inlineStr">
        <is>
          <t>RDP clipboard and drive redirection</t>
        </is>
      </c>
      <c r="D86" s="12" t="inlineStr">
        <is>
          <t>Windows</t>
        </is>
      </c>
      <c r="E86" s="11" t="inlineStr">
        <is>
          <t>Copy a file into an RDP session and onto a redirected local drive. Redirected USB devices can appear as network shares, which changes which rule fires. Confirm macOS parity rather than assuming it.</t>
        </is>
      </c>
      <c r="F86" s="13" t="n"/>
      <c r="G86" s="13" t="n"/>
      <c r="H86" s="14" t="inlineStr">
        <is>
          <t>Advanced</t>
        </is>
      </c>
      <c r="I86" s="11" t="n"/>
      <c r="J86" s="13" t="n"/>
      <c r="K86">
        <f>IF(AND(H86="Table stakes",G86="Fail"),IF(K85="",A86,K85&amp;", "&amp;A86),K85)</f>
        <v/>
      </c>
    </row>
    <row r="87" ht="41.8" customHeight="1">
      <c r="A87" s="10" t="inlineStr">
        <is>
          <t>P-N02.macOS</t>
        </is>
      </c>
      <c r="B87" s="11" t="inlineStr">
        <is>
          <t>Network &amp; Remote Access</t>
        </is>
      </c>
      <c r="C87" s="10" t="inlineStr">
        <is>
          <t>RDP clipboard and drive redirection</t>
        </is>
      </c>
      <c r="D87" s="17" t="inlineStr">
        <is>
          <t>macOS</t>
        </is>
      </c>
      <c r="E87" s="11" t="inlineStr">
        <is>
          <t>Copy a file into an RDP session and onto a redirected local drive. Redirected USB devices can appear as network shares, which changes which rule fires. Confirm macOS parity rather than assuming it.</t>
        </is>
      </c>
      <c r="F87" s="13" t="n"/>
      <c r="G87" s="13" t="n"/>
      <c r="H87" s="15" t="inlineStr">
        <is>
          <t>Differentiator</t>
        </is>
      </c>
      <c r="I87" s="11" t="n"/>
      <c r="J87" s="13" t="n"/>
      <c r="K87">
        <f>IF(AND(H87="Table stakes",G87="Fail"),IF(K86="",A87,K86&amp;", "&amp;A87),K86)</f>
        <v/>
      </c>
    </row>
    <row r="88" ht="67" customHeight="1">
      <c r="A88" s="10" t="inlineStr">
        <is>
          <t>P-N03.Windows</t>
        </is>
      </c>
      <c r="B88" s="11" t="inlineStr">
        <is>
          <t>Network &amp; Remote Access</t>
        </is>
      </c>
      <c r="C88" s="10" t="inlineStr">
        <is>
          <t>Off the corporate network - personal VPN and hotspot</t>
        </is>
      </c>
      <c r="D88" s="12" t="inlineStr">
        <is>
          <t>Windows</t>
        </is>
      </c>
      <c r="E88" s="11" t="inlineStr">
        <is>
          <t>Turn on a consumer VPN app and upload a file of sample PII to a personal cloud storage account. Then disconnect from corporate Wi-Fi entirely, tether to a phone, and copy a sensitive file to a USB drive. Any control that depends on network path or proxy inspection fails here, so this shows whether enforcement runs on the device. Confirm cached policy still enforces, and that events queue and upload on reconnect.</t>
        </is>
      </c>
      <c r="F88" s="13" t="n"/>
      <c r="G88" s="13" t="n"/>
      <c r="H88" s="12" t="inlineStr">
        <is>
          <t>Table stakes</t>
        </is>
      </c>
      <c r="I88" s="11" t="n"/>
      <c r="J88" s="13" t="n"/>
      <c r="K88">
        <f>IF(AND(H88="Table stakes",G88="Fail"),IF(K87="",A88,K87&amp;", "&amp;A88),K87)</f>
        <v/>
      </c>
    </row>
    <row r="89" ht="67" customHeight="1">
      <c r="A89" s="10" t="inlineStr">
        <is>
          <t>P-N03.macOS</t>
        </is>
      </c>
      <c r="B89" s="11" t="inlineStr">
        <is>
          <t>Network &amp; Remote Access</t>
        </is>
      </c>
      <c r="C89" s="10" t="inlineStr">
        <is>
          <t>Off the corporate network - personal VPN and hotspot</t>
        </is>
      </c>
      <c r="D89" s="17" t="inlineStr">
        <is>
          <t>macOS</t>
        </is>
      </c>
      <c r="E89" s="11" t="inlineStr">
        <is>
          <t>Turn on a consumer VPN app and upload a file of sample PII to a personal cloud storage account. Then disconnect from corporate Wi-Fi entirely, tether to a phone, and copy a sensitive file to a USB drive. Any control that depends on network path or proxy inspection fails here, so this shows whether enforcement runs on the device. Confirm cached policy still enforces, and that events queue and upload on reconnect.</t>
        </is>
      </c>
      <c r="F89" s="13" t="n"/>
      <c r="G89" s="13" t="n"/>
      <c r="H89" s="12" t="inlineStr">
        <is>
          <t>Table stakes</t>
        </is>
      </c>
      <c r="I89" s="11" t="n"/>
      <c r="J89" s="13" t="n"/>
      <c r="K89">
        <f>IF(AND(H89="Table stakes",G89="Fail"),IF(K88="",A89,K88&amp;", "&amp;A89),K88)</f>
        <v/>
      </c>
    </row>
    <row r="90" ht="67" customHeight="1">
      <c r="A90" s="10" t="inlineStr">
        <is>
          <t>P-N03.Linux</t>
        </is>
      </c>
      <c r="B90" s="11" t="inlineStr">
        <is>
          <t>Network &amp; Remote Access</t>
        </is>
      </c>
      <c r="C90" s="10" t="inlineStr">
        <is>
          <t>Off the corporate network - personal VPN and hotspot</t>
        </is>
      </c>
      <c r="D90" s="18" t="inlineStr">
        <is>
          <t>Linux</t>
        </is>
      </c>
      <c r="E90" s="11" t="inlineStr">
        <is>
          <t>Turn on a consumer VPN app and upload a file of sample PII to a personal cloud storage account. Then disconnect from corporate Wi-Fi entirely, tether to a phone, and copy a sensitive file to a USB drive. Any control that depends on network path or proxy inspection fails here, so this shows whether enforcement runs on the device. Confirm cached policy still enforces, and that events queue and upload on reconnect.</t>
        </is>
      </c>
      <c r="F90" s="13" t="n"/>
      <c r="G90" s="13" t="n"/>
      <c r="H90" s="14" t="inlineStr">
        <is>
          <t>Advanced</t>
        </is>
      </c>
      <c r="I90" s="11" t="n"/>
      <c r="J90" s="13" t="n"/>
      <c r="K90">
        <f>IF(AND(H90="Table stakes",G90="Fail"),IF(K89="",A90,K89&amp;", "&amp;A90),K89)</f>
        <v/>
      </c>
    </row>
    <row r="91" ht="67" customHeight="1">
      <c r="A91" s="10" t="inlineStr">
        <is>
          <t>P-N04.Windows</t>
        </is>
      </c>
      <c r="B91" s="11" t="inlineStr">
        <is>
          <t>Network &amp; Remote Access</t>
        </is>
      </c>
      <c r="C91" s="10" t="inlineStr">
        <is>
          <t>Fully offline enforcement</t>
        </is>
      </c>
      <c r="D91" s="12" t="inlineStr">
        <is>
          <t>Windows</t>
        </is>
      </c>
      <c r="E91" s="11" t="inlineStr">
        <is>
          <t>Disable networking entirely, create a new file containing 30 SSNs, and immediately attempt to copy it to a USB drive. A never-evaluated file is the hard case: where just-in-time protection exists it holds egress until evaluation completes, and it is frequently Windows-only. Score Monitor / Warn on the weaker of the two: a product that can log the attempt offline but cannot warn the user is Partial, not Pass.</t>
        </is>
      </c>
      <c r="F91" s="13" t="n"/>
      <c r="G91" s="13" t="n"/>
      <c r="H91" s="15" t="inlineStr">
        <is>
          <t>Differentiator</t>
        </is>
      </c>
      <c r="I91" s="11" t="n"/>
      <c r="J91" s="13" t="n"/>
      <c r="K91">
        <f>IF(AND(H91="Table stakes",G91="Fail"),IF(K90="",A91,K90&amp;", "&amp;A91),K90)</f>
        <v/>
      </c>
    </row>
    <row r="92" ht="67" customHeight="1">
      <c r="A92" s="10" t="inlineStr">
        <is>
          <t>P-N04.macOS</t>
        </is>
      </c>
      <c r="B92" s="11" t="inlineStr">
        <is>
          <t>Network &amp; Remote Access</t>
        </is>
      </c>
      <c r="C92" s="10" t="inlineStr">
        <is>
          <t>Fully offline enforcement</t>
        </is>
      </c>
      <c r="D92" s="17" t="inlineStr">
        <is>
          <t>macOS</t>
        </is>
      </c>
      <c r="E92" s="11" t="inlineStr">
        <is>
          <t>Disable networking entirely, create a new file containing 30 SSNs, and immediately attempt to copy it to a USB drive. A never-evaluated file is the hard case: where just-in-time protection exists it holds egress until evaluation completes, and it is frequently Windows-only. Score Monitor / Warn on the weaker of the two: a product that can log the attempt offline but cannot warn the user is Partial, not Pass.</t>
        </is>
      </c>
      <c r="F92" s="13" t="n"/>
      <c r="G92" s="13" t="n"/>
      <c r="H92" s="15" t="inlineStr">
        <is>
          <t>Differentiator</t>
        </is>
      </c>
      <c r="I92" s="11" t="n"/>
      <c r="J92" s="13" t="n"/>
      <c r="K92">
        <f>IF(AND(H92="Table stakes",G92="Fail"),IF(K91="",A92,K91&amp;", "&amp;A92),K91)</f>
        <v/>
      </c>
    </row>
    <row r="93" ht="67" customHeight="1">
      <c r="A93" s="10" t="inlineStr">
        <is>
          <t>P-N04.Linux</t>
        </is>
      </c>
      <c r="B93" s="11" t="inlineStr">
        <is>
          <t>Network &amp; Remote Access</t>
        </is>
      </c>
      <c r="C93" s="10" t="inlineStr">
        <is>
          <t>Fully offline enforcement</t>
        </is>
      </c>
      <c r="D93" s="18" t="inlineStr">
        <is>
          <t>Linux</t>
        </is>
      </c>
      <c r="E93" s="11" t="inlineStr">
        <is>
          <t>Disable networking entirely, create a new file containing 30 SSNs, and immediately attempt to copy it to a USB drive. A never-evaluated file is the hard case: where just-in-time protection exists it holds egress until evaluation completes, and it is frequently Windows-only. Score Monitor / Warn on the weaker of the two: a product that can log the attempt offline but cannot warn the user is Partial, not Pass.</t>
        </is>
      </c>
      <c r="F93" s="13" t="n"/>
      <c r="G93" s="13" t="n"/>
      <c r="H93" s="15" t="inlineStr">
        <is>
          <t>Differentiator</t>
        </is>
      </c>
      <c r="I93" s="11" t="n"/>
      <c r="J93" s="13" t="n"/>
      <c r="K93">
        <f>IF(AND(H93="Table stakes",G93="Fail"),IF(K92="",A93,K92&amp;", "&amp;A93),K92)</f>
        <v/>
      </c>
    </row>
  </sheetData>
  <autoFilter ref="A2:J93"/>
  <mergeCells count="9">
    <mergeCell ref="I1:I2"/>
    <mergeCell ref="J1:J2"/>
    <mergeCell ref="C1:C2"/>
    <mergeCell ref="B1:B2"/>
    <mergeCell ref="D1:D2"/>
    <mergeCell ref="E1:E2"/>
    <mergeCell ref="H1:H2"/>
    <mergeCell ref="F1:G1"/>
    <mergeCell ref="A1:A2"/>
  </mergeCells>
  <conditionalFormatting sqref="F3:G93">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conditionalFormatting sqref="J3:J93">
    <cfRule type="cellIs" priority="5" operator="equal" dxfId="0">
      <formula>"Inline"</formula>
    </cfRule>
    <cfRule type="cellIs" priority="6" operator="equal" dxfId="1">
      <formula>"After the fact"</formula>
    </cfRule>
    <cfRule type="cellIs" priority="7" operator="equal" dxfId="2">
      <formula>"Not blocked"</formula>
    </cfRule>
  </conditionalFormatting>
  <dataValidations count="2">
    <dataValidation sqref="F3:G93" showDropDown="0" showInputMessage="0" showErrorMessage="0" allowBlank="1" errorTitle="Invalid entry" error="Pick a value from the list." type="list">
      <formula1>"Pass,Partial,Fail,N/A"</formula1>
    </dataValidation>
    <dataValidation sqref="J3:J93" showDropDown="0" showInputMessage="0" showErrorMessage="0" allowBlank="1" errorTitle="Invalid entry" error="Pick a value from the list." type="list">
      <formula1>"Inline,After the fact,Not blocked"</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tabColor rgb="001F6FEB"/>
    <outlinePr summaryBelow="1" summaryRight="1"/>
    <pageSetUpPr/>
  </sheetPr>
  <dimension ref="A1:I3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40" customWidth="1" min="3" max="3"/>
    <col width="56" customWidth="1" min="4" max="4"/>
    <col width="62" customWidth="1" min="5" max="5"/>
    <col width="15" customWidth="1" min="6" max="6"/>
    <col width="11" customWidth="1" min="7" max="7"/>
    <col width="30" customWidth="1" min="8" max="8"/>
    <col hidden="1" width="18" customWidth="1" min="9" max="9"/>
  </cols>
  <sheetData>
    <row r="1" ht="30" customHeight="1">
      <c r="A1" s="9" t="inlineStr">
        <is>
          <t>ID</t>
        </is>
      </c>
      <c r="B1" s="9" t="inlineStr">
        <is>
          <t>Capability Area</t>
        </is>
      </c>
      <c r="C1" s="9" t="inlineStr">
        <is>
          <t>Capability</t>
        </is>
      </c>
      <c r="D1" s="9" t="inlineStr">
        <is>
          <t>Why It Matters</t>
        </is>
      </c>
      <c r="E1" s="9" t="inlineStr">
        <is>
          <t>How to Test / What to Ask</t>
        </is>
      </c>
      <c r="F1" s="9" t="inlineStr">
        <is>
          <t>Maturity Tier</t>
        </is>
      </c>
      <c r="G1" s="9" t="inlineStr">
        <is>
          <t>Result</t>
        </is>
      </c>
      <c r="H1" s="9" t="inlineStr">
        <is>
          <t>Notes</t>
        </is>
      </c>
      <c r="I1" s="9" t="inlineStr">
        <is>
          <t>Table stakes Fails so far (auto)</t>
        </is>
      </c>
    </row>
    <row r="2" ht="29.2" customHeight="1">
      <c r="A2" s="10" t="inlineStr">
        <is>
          <t>I-01</t>
        </is>
      </c>
      <c r="B2" s="11" t="inlineStr">
        <is>
          <t>Evidence &amp; Context</t>
        </is>
      </c>
      <c r="C2" s="10" t="inlineStr">
        <is>
          <t>The matched content is visible in the incident</t>
        </is>
      </c>
      <c r="D2" s="11" t="inlineStr">
        <is>
          <t>Without seeing what matched, every triage decision is a guess.</t>
        </is>
      </c>
      <c r="E2" s="11" t="inlineStr">
        <is>
          <t>Open an incident and confirm you can see the matched strings in context, with configurable masking.</t>
        </is>
      </c>
      <c r="F2" s="12" t="inlineStr">
        <is>
          <t>Table stakes</t>
        </is>
      </c>
      <c r="G2" s="13" t="inlineStr"/>
      <c r="H2" s="11" t="inlineStr"/>
      <c r="I2">
        <f>IF(AND(F2="Table stakes",G2="Fail"),A2,"")</f>
        <v/>
      </c>
    </row>
    <row r="3" ht="29.2" customHeight="1">
      <c r="A3" s="10" t="inlineStr">
        <is>
          <t>I-02</t>
        </is>
      </c>
      <c r="B3" s="11" t="inlineStr">
        <is>
          <t>Evidence &amp; Context</t>
        </is>
      </c>
      <c r="C3" s="10" t="inlineStr">
        <is>
          <t>Forensic file capture</t>
        </is>
      </c>
      <c r="D3" s="11" t="inlineStr">
        <is>
          <t>The file itself, as it was at the moment of the incident, not a filename and a hash.</t>
        </is>
      </c>
      <c r="E3" s="11" t="inlineStr">
        <is>
          <t>Trigger an incident and confirm you can retrieve and open the captured copy.</t>
        </is>
      </c>
      <c r="F3" s="14" t="inlineStr">
        <is>
          <t>Advanced</t>
        </is>
      </c>
      <c r="G3" s="13" t="inlineStr"/>
      <c r="H3" s="11" t="inlineStr"/>
      <c r="I3">
        <f>IF(AND(F3="Table stakes",G3="Fail"),IF(I2="",A3,I2&amp;", "&amp;A3),I2)</f>
        <v/>
      </c>
    </row>
    <row r="4" ht="29.2" customHeight="1">
      <c r="A4" s="10" t="inlineStr">
        <is>
          <t>I-03</t>
        </is>
      </c>
      <c r="B4" s="11" t="inlineStr">
        <is>
          <t>Evidence &amp; Context</t>
        </is>
      </c>
      <c r="C4" s="10" t="inlineStr">
        <is>
          <t>Screen recording or screenshot around the event</t>
        </is>
      </c>
      <c r="D4" s="11" t="inlineStr">
        <is>
          <t>Shows intent. A 30-second clip settles arguments that metadata cannot.</t>
        </is>
      </c>
      <c r="E4" s="11" t="inlineStr">
        <is>
          <t>Trigger an incident and confirm a capture of the seconds before it exists and is retrievable.</t>
        </is>
      </c>
      <c r="F4" s="15" t="inlineStr">
        <is>
          <t>Differentiator</t>
        </is>
      </c>
      <c r="G4" s="13" t="inlineStr"/>
      <c r="H4" s="11" t="inlineStr"/>
      <c r="I4">
        <f>IF(AND(F4="Table stakes",G4="Fail"),IF(I3="",A4,I3&amp;", "&amp;A4),I3)</f>
        <v/>
      </c>
    </row>
    <row r="5" ht="29.2" customHeight="1">
      <c r="A5" s="10" t="inlineStr">
        <is>
          <t>I-04</t>
        </is>
      </c>
      <c r="B5" s="11" t="inlineStr">
        <is>
          <t>Evidence &amp; Context</t>
        </is>
      </c>
      <c r="C5" s="10" t="inlineStr">
        <is>
          <t>Full activity metadata on the event</t>
        </is>
      </c>
      <c r="D5" s="11" t="inlineStr">
        <is>
          <t>Device, process, user, destination, USB serial, printer name, file hash, size, previous filename.</t>
        </is>
      </c>
      <c r="E5" s="11" t="inlineStr">
        <is>
          <t>Copy a file to USB and confirm the incident records the removable-media manufacturer, model, and serial number.</t>
        </is>
      </c>
      <c r="F5" s="12" t="inlineStr">
        <is>
          <t>Table stakes</t>
        </is>
      </c>
      <c r="G5" s="13" t="inlineStr"/>
      <c r="H5" s="11" t="inlineStr"/>
      <c r="I5">
        <f>IF(AND(F5="Table stakes",G5="Fail"),IF(I4="",A5,I4&amp;", "&amp;A5),I4)</f>
        <v/>
      </c>
    </row>
    <row r="6" ht="29.2" customHeight="1">
      <c r="A6" s="10" t="inlineStr">
        <is>
          <t>I-05</t>
        </is>
      </c>
      <c r="B6" s="11" t="inlineStr">
        <is>
          <t>Evidence &amp; Context</t>
        </is>
      </c>
      <c r="C6" s="10" t="inlineStr">
        <is>
          <t>Destination detail, not just a category</t>
        </is>
      </c>
      <c r="D6" s="11" t="inlineStr">
        <is>
          <t>Capture the account the data went to, and whether it is a personal account or your corporate tenant.</t>
        </is>
      </c>
      <c r="E6" s="11" t="inlineStr">
        <is>
          <t>Upload to a personal Dropbox and check whether the incident names the account, not just the domain.</t>
        </is>
      </c>
      <c r="F6" s="14" t="inlineStr">
        <is>
          <t>Advanced</t>
        </is>
      </c>
      <c r="G6" s="13" t="inlineStr"/>
      <c r="H6" s="11" t="inlineStr"/>
      <c r="I6">
        <f>IF(AND(F6="Table stakes",G6="Fail"),IF(I5="",A6,I5&amp;", "&amp;A6),I5)</f>
        <v/>
      </c>
    </row>
    <row r="7" ht="41.8" customHeight="1">
      <c r="A7" s="10" t="inlineStr">
        <is>
          <t>I-06</t>
        </is>
      </c>
      <c r="B7" s="11" t="inlineStr">
        <is>
          <t>Timeline &amp; Lineage</t>
        </is>
      </c>
      <c r="C7" s="10" t="inlineStr">
        <is>
          <t>Auto-assembled incident timeline</t>
        </is>
      </c>
      <c r="D7" s="11" t="inlineStr">
        <is>
          <t>The investigation opens with the sequence of events already assembled.</t>
        </is>
      </c>
      <c r="E7" s="11" t="inlineStr">
        <is>
          <t>Open an incident cold and time how long until you can state what happened. Target: under two minutes with no manual log correlation.</t>
        </is>
      </c>
      <c r="F7" s="15" t="inlineStr">
        <is>
          <t>Differentiator</t>
        </is>
      </c>
      <c r="G7" s="13" t="inlineStr"/>
      <c r="H7" s="11" t="inlineStr"/>
      <c r="I7">
        <f>IF(AND(F7="Table stakes",G7="Fail"),IF(I6="",A7,I6&amp;", "&amp;A7),I6)</f>
        <v/>
      </c>
    </row>
    <row r="8" ht="29.2" customHeight="1">
      <c r="A8" s="10" t="inlineStr">
        <is>
          <t>I-07</t>
        </is>
      </c>
      <c r="B8" s="11" t="inlineStr">
        <is>
          <t>Timeline &amp; Lineage</t>
        </is>
      </c>
      <c r="C8" s="10" t="inlineStr">
        <is>
          <t>Full data lineage from origin to egress</t>
        </is>
      </c>
      <c r="D8" s="11" t="inlineStr">
        <is>
          <t>Answers 'where did this data come from', which is the question that decides severity.</t>
        </is>
      </c>
      <c r="E8" s="11" t="inlineStr">
        <is>
          <t>Trace a file from its origin system through every copy, rename, and app to the point of egress.</t>
        </is>
      </c>
      <c r="F8" s="15" t="inlineStr">
        <is>
          <t>Differentiator</t>
        </is>
      </c>
      <c r="G8" s="13" t="inlineStr"/>
      <c r="H8" s="11" t="inlineStr"/>
      <c r="I8">
        <f>IF(AND(F8="Table stakes",G8="Fail"),IF(I7="",A8,I7&amp;", "&amp;A8),I7)</f>
        <v/>
      </c>
    </row>
    <row r="9" ht="41.8" customHeight="1">
      <c r="A9" s="10" t="inlineStr">
        <is>
          <t>I-08</t>
        </is>
      </c>
      <c r="B9" s="11" t="inlineStr">
        <is>
          <t>Timeline &amp; Lineage</t>
        </is>
      </c>
      <c r="C9" s="10" t="inlineStr">
        <is>
          <t>Obfuscation chained into one story</t>
        </is>
      </c>
      <c r="D9" s="11" t="inlineStr">
        <is>
          <t>Rename, re-extension, zip, and encrypt should be one narrative, not four unrelated events.</t>
        </is>
      </c>
      <c r="E9" s="11" t="inlineStr">
        <is>
          <t>Rename a sensitive file, change its extension, zip it with a password, then upload it. Confirm the incident presents this as a single connected sequence.</t>
        </is>
      </c>
      <c r="F9" s="15" t="inlineStr">
        <is>
          <t>Differentiator</t>
        </is>
      </c>
      <c r="G9" s="13" t="inlineStr"/>
      <c r="H9" s="11" t="inlineStr"/>
      <c r="I9">
        <f>IF(AND(F9="Table stakes",G9="Fail"),IF(I8="",A9,I8&amp;", "&amp;A9),I8)</f>
        <v/>
      </c>
    </row>
    <row r="10" ht="29.2" customHeight="1">
      <c r="A10" s="10" t="inlineStr">
        <is>
          <t>I-09</t>
        </is>
      </c>
      <c r="B10" s="11" t="inlineStr">
        <is>
          <t>Timeline &amp; Lineage</t>
        </is>
      </c>
      <c r="C10" s="10" t="inlineStr">
        <is>
          <t>Trace through AI tools and agents</t>
        </is>
      </c>
      <c r="D10" s="11" t="inlineStr">
        <is>
          <t>Prompt content, file uploads, and agent actions as first-class timeline events.</t>
        </is>
      </c>
      <c r="E10" s="11" t="inlineStr">
        <is>
          <t>Paste sensitive data into a GenAI tool and confirm the prompt content (or a redacted form of it) appears in the timeline.</t>
        </is>
      </c>
      <c r="F10" s="15" t="inlineStr">
        <is>
          <t>Differentiator</t>
        </is>
      </c>
      <c r="G10" s="13" t="inlineStr"/>
      <c r="H10" s="11" t="inlineStr"/>
      <c r="I10">
        <f>IF(AND(F10="Table stakes",G10="Fail"),IF(I9="",A10,I9&amp;", "&amp;A10),I9)</f>
        <v/>
      </c>
    </row>
    <row r="11" ht="29.2" customHeight="1">
      <c r="A11" s="10" t="inlineStr">
        <is>
          <t>I-10</t>
        </is>
      </c>
      <c r="B11" s="11" t="inlineStr">
        <is>
          <t>Timeline &amp; Lineage</t>
        </is>
      </c>
      <c r="C11" s="10" t="inlineStr">
        <is>
          <t>Events before the policy existed</t>
        </is>
      </c>
      <c r="D11" s="11" t="inlineStr">
        <is>
          <t>When an investigation starts after the fact, retroactive visibility decides whether you can answer at all.</t>
        </is>
      </c>
      <c r="E11" s="11" t="inlineStr">
        <is>
          <t>Enable always-on activity auditing. Create a new policy today and ask what that user did last month.</t>
        </is>
      </c>
      <c r="F11" s="14" t="inlineStr">
        <is>
          <t>Advanced</t>
        </is>
      </c>
      <c r="G11" s="13" t="inlineStr"/>
      <c r="H11" s="11" t="inlineStr"/>
      <c r="I11">
        <f>IF(AND(F11="Table stakes",G11="Fail"),IF(I10="",A11,I10&amp;", "&amp;A11),I10)</f>
        <v/>
      </c>
    </row>
    <row r="12" ht="67" customHeight="1">
      <c r="A12" s="10" t="inlineStr">
        <is>
          <t>I-11</t>
        </is>
      </c>
      <c r="B12" s="11" t="inlineStr">
        <is>
          <t>Search &amp; Pivot</t>
        </is>
      </c>
      <c r="C12" s="10" t="inlineStr">
        <is>
          <t>Pivot from any point in an incident</t>
        </is>
      </c>
      <c r="D12" s="11" t="inlineStr">
        <is>
          <t>The core investigative move: from one alert, follow the person, the file, or the destination, whichever the question needs.</t>
        </is>
      </c>
      <c r="E12" s="11" t="inlineStr">
        <is>
          <t>From one alert, pivot three ways: to all activity for that user over 90 days including activity that never triggered a policy; to every user, device and destination a single file reached; and from a personal cloud account seen in the incident to everything else that reached it.</t>
        </is>
      </c>
      <c r="F12" s="14" t="inlineStr">
        <is>
          <t>Advanced</t>
        </is>
      </c>
      <c r="G12" s="13" t="inlineStr"/>
      <c r="H12" s="11" t="inlineStr"/>
      <c r="I12">
        <f>IF(AND(F12="Table stakes",G12="Fail"),IF(I11="",A12,I11&amp;", "&amp;A12),I11)</f>
        <v/>
      </c>
    </row>
    <row r="13" ht="29.2" customHeight="1">
      <c r="A13" s="10" t="inlineStr">
        <is>
          <t>I-12</t>
        </is>
      </c>
      <c r="B13" s="11" t="inlineStr">
        <is>
          <t>Search &amp; Pivot</t>
        </is>
      </c>
      <c r="C13" s="10" t="inlineStr">
        <is>
          <t>Free-text and structured search across all telemetry</t>
        </is>
      </c>
      <c r="D13" s="11" t="inlineStr">
        <is>
          <t>Investigations start from questions no rule anticipated, so analysts need to search the raw telemetry directly.</t>
        </is>
      </c>
      <c r="E13" s="11" t="inlineStr">
        <is>
          <t>Search for a filename fragment, a USB serial, and a destination domain across 90 days. Time each query.</t>
        </is>
      </c>
      <c r="F13" s="12" t="inlineStr">
        <is>
          <t>Table stakes</t>
        </is>
      </c>
      <c r="G13" s="13" t="inlineStr"/>
      <c r="H13" s="11" t="inlineStr"/>
      <c r="I13">
        <f>IF(AND(F13="Table stakes",G13="Fail"),IF(I12="",A13,I12&amp;", "&amp;A13),I12)</f>
        <v/>
      </c>
    </row>
    <row r="14" ht="41.8" customHeight="1">
      <c r="A14" s="10" t="inlineStr">
        <is>
          <t>I-13</t>
        </is>
      </c>
      <c r="B14" s="11" t="inlineStr">
        <is>
          <t>Search &amp; Pivot</t>
        </is>
      </c>
      <c r="C14" s="10" t="inlineStr">
        <is>
          <t>Natural-language investigation</t>
        </is>
      </c>
      <c r="D14" s="11" t="inlineStr">
        <is>
          <t>Lets a tier-1 analyst ask the question a tier-3 analyst would have written a query for.</t>
        </is>
      </c>
      <c r="E14" s="11" t="inlineStr">
        <is>
          <t>Ask, in plain English, 'show me everything this user did with customer data in the last 30 days' and verify the answer against a manual query.</t>
        </is>
      </c>
      <c r="F14" s="15" t="inlineStr">
        <is>
          <t>Differentiator</t>
        </is>
      </c>
      <c r="G14" s="13" t="inlineStr"/>
      <c r="H14" s="11" t="inlineStr"/>
      <c r="I14">
        <f>IF(AND(F14="Table stakes",G14="Fail"),IF(I13="",A14,I13&amp;", "&amp;A14),I13)</f>
        <v/>
      </c>
    </row>
    <row r="15" ht="29.2" customHeight="1">
      <c r="A15" s="10" t="inlineStr">
        <is>
          <t>I-14</t>
        </is>
      </c>
      <c r="B15" s="11" t="inlineStr">
        <is>
          <t>Insider Risk &amp; Behaviour</t>
        </is>
      </c>
      <c r="C15" s="10" t="inlineStr">
        <is>
          <t>All user activity, not just DLP alerts</t>
        </is>
      </c>
      <c r="D15" s="11" t="inlineStr">
        <is>
          <t>An investigation needs the context around the alert.</t>
        </is>
      </c>
      <c r="E15" s="11" t="inlineStr">
        <is>
          <t>Confirm you can see application usage, file activity, web activity, and USB activity for a user with no policy match attached.</t>
        </is>
      </c>
      <c r="F15" s="15" t="inlineStr">
        <is>
          <t>Differentiator</t>
        </is>
      </c>
      <c r="G15" s="13" t="inlineStr"/>
      <c r="H15" s="11" t="inlineStr"/>
      <c r="I15">
        <f>IF(AND(F15="Table stakes",G15="Fail"),IF(I14="",A15,I14&amp;", "&amp;A15),I14)</f>
        <v/>
      </c>
    </row>
    <row r="16" ht="54.4" customHeight="1">
      <c r="A16" s="10" t="inlineStr">
        <is>
          <t>I-15</t>
        </is>
      </c>
      <c r="B16" s="11" t="inlineStr">
        <is>
          <t>Insider Risk &amp; Behaviour</t>
        </is>
      </c>
      <c r="C16" s="10" t="inlineStr">
        <is>
          <t>Behavioural baseline and deviation</t>
        </is>
      </c>
      <c r="D16" s="11" t="inlineStr">
        <is>
          <t>'Unusual for this person' is a better signal than 'over a global threshold', and 'unusual for this role' is better still. Ten thousand rows is routine for a data analyst and alarming for a recruiter.</t>
        </is>
      </c>
      <c r="E16" s="11" t="inlineStr">
        <is>
          <t>Establish two weeks of normal activity, then perform a 100x export and confirm it is scored as a deviation. Then confirm the tool also compares the user against their department or role, not only against themselves.</t>
        </is>
      </c>
      <c r="F16" s="14" t="inlineStr">
        <is>
          <t>Advanced</t>
        </is>
      </c>
      <c r="G16" s="13" t="inlineStr"/>
      <c r="H16" s="11" t="inlineStr"/>
      <c r="I16">
        <f>IF(AND(F16="Table stakes",G16="Fail"),IF(I15="",A16,I15&amp;", "&amp;A16),I15)</f>
        <v/>
      </c>
    </row>
    <row r="17" ht="29.2" customHeight="1">
      <c r="A17" s="10" t="inlineStr">
        <is>
          <t>I-16</t>
        </is>
      </c>
      <c r="B17" s="11" t="inlineStr">
        <is>
          <t>Insider Risk &amp; Behaviour</t>
        </is>
      </c>
      <c r="C17" s="10" t="inlineStr">
        <is>
          <t>Sequence and scenario detection</t>
        </is>
      </c>
      <c r="D17" s="11" t="inlineStr">
        <is>
          <t>The flight-risk pattern: job-site visit, mass download, cloud upload, USB copy, within days.</t>
        </is>
      </c>
      <c r="E17" s="11" t="inlineStr">
        <is>
          <t>Run that sequence over three days on a test account and confirm it surfaces as one risk case, not five alerts.</t>
        </is>
      </c>
      <c r="F17" s="15" t="inlineStr">
        <is>
          <t>Differentiator</t>
        </is>
      </c>
      <c r="G17" s="13" t="inlineStr"/>
      <c r="H17" s="11" t="inlineStr"/>
      <c r="I17">
        <f>IF(AND(F17="Table stakes",G17="Fail"),IF(I16="",A17,I16&amp;", "&amp;A17),I16)</f>
        <v/>
      </c>
    </row>
    <row r="18" ht="29.2" customHeight="1">
      <c r="A18" s="10" t="inlineStr">
        <is>
          <t>I-17</t>
        </is>
      </c>
      <c r="B18" s="11" t="inlineStr">
        <is>
          <t>Insider Risk &amp; Behaviour</t>
        </is>
      </c>
      <c r="C18" s="10" t="inlineStr">
        <is>
          <t>HR and identity context</t>
        </is>
      </c>
      <c r="D18" s="11" t="inlineStr">
        <is>
          <t>A resignation date turns routine activity into a priority case.</t>
        </is>
      </c>
      <c r="E18" s="11" t="inlineStr">
        <is>
          <t>Import a departing-employee list or HRIS feed and confirm those users are automatically elevated.</t>
        </is>
      </c>
      <c r="F18" s="14" t="inlineStr">
        <is>
          <t>Advanced</t>
        </is>
      </c>
      <c r="G18" s="13" t="inlineStr"/>
      <c r="H18" s="11" t="inlineStr"/>
      <c r="I18">
        <f>IF(AND(F18="Table stakes",G18="Fail"),IF(I17="",A18,I17&amp;", "&amp;A18),I17)</f>
        <v/>
      </c>
    </row>
    <row r="19" ht="29.2" customHeight="1">
      <c r="A19" s="10" t="inlineStr">
        <is>
          <t>I-18</t>
        </is>
      </c>
      <c r="B19" s="11" t="inlineStr">
        <is>
          <t>Workflow &amp; Case Management</t>
        </is>
      </c>
      <c r="C19" s="10" t="inlineStr">
        <is>
          <t>Alert grouping and deduplication</t>
        </is>
      </c>
      <c r="D19" s="11" t="inlineStr">
        <is>
          <t>One person copying 400 files is one case, not 400 alerts.</t>
        </is>
      </c>
      <c r="E19" s="11" t="inlineStr">
        <is>
          <t>Copy 400 sensitive files to USB in one action and count the resulting alerts.</t>
        </is>
      </c>
      <c r="F19" s="14" t="inlineStr">
        <is>
          <t>Advanced</t>
        </is>
      </c>
      <c r="G19" s="13" t="inlineStr"/>
      <c r="H19" s="11" t="inlineStr"/>
      <c r="I19">
        <f>IF(AND(F19="Table stakes",G19="Fail"),IF(I18="",A19,I18&amp;", "&amp;A19),I18)</f>
        <v/>
      </c>
    </row>
    <row r="20" ht="29.2" customHeight="1">
      <c r="A20" s="10" t="inlineStr">
        <is>
          <t>I-19</t>
        </is>
      </c>
      <c r="B20" s="11" t="inlineStr">
        <is>
          <t>Workflow &amp; Case Management</t>
        </is>
      </c>
      <c r="C20" s="10" t="inlineStr">
        <is>
          <t>Case management with assignment and annotation</t>
        </is>
      </c>
      <c r="D20" s="11" t="inlineStr">
        <is>
          <t>An investigation spans days and several people, so cases need owners, notes and history.</t>
        </is>
      </c>
      <c r="E20" s="11" t="inlineStr">
        <is>
          <t>Create a case, assign it, add notes and evidence, reassign it, and close it. Confirm the full history is preserved.</t>
        </is>
      </c>
      <c r="F20" s="14" t="inlineStr">
        <is>
          <t>Advanced</t>
        </is>
      </c>
      <c r="G20" s="13" t="inlineStr"/>
      <c r="H20" s="11" t="inlineStr"/>
      <c r="I20">
        <f>IF(AND(F20="Table stakes",G20="Fail"),IF(I19="",A20,I19&amp;", "&amp;A20),I19)</f>
        <v/>
      </c>
    </row>
    <row r="21" ht="29.2" customHeight="1">
      <c r="A21" s="10" t="inlineStr">
        <is>
          <t>I-20</t>
        </is>
      </c>
      <c r="B21" s="11" t="inlineStr">
        <is>
          <t>Workflow &amp; Case Management</t>
        </is>
      </c>
      <c r="C21" s="10" t="inlineStr">
        <is>
          <t>Evidence export for HR and Legal</t>
        </is>
      </c>
      <c r="D21" s="11" t="inlineStr">
        <is>
          <t>The deliverable is usually a packet for someone outside security.</t>
        </is>
      </c>
      <c r="E21" s="11" t="inlineStr">
        <is>
          <t>Export a case as PDF or CSV with evidence attached and confirm it stands on its own.</t>
        </is>
      </c>
      <c r="F21" s="14" t="inlineStr">
        <is>
          <t>Advanced</t>
        </is>
      </c>
      <c r="G21" s="13" t="inlineStr"/>
      <c r="H21" s="11" t="inlineStr"/>
      <c r="I21">
        <f>IF(AND(F21="Table stakes",G21="Fail"),IF(I20="",A21,I20&amp;", "&amp;A21),I20)</f>
        <v/>
      </c>
    </row>
    <row r="22" ht="29.2" customHeight="1">
      <c r="A22" s="10" t="inlineStr">
        <is>
          <t>I-21</t>
        </is>
      </c>
      <c r="B22" s="11" t="inlineStr">
        <is>
          <t>Workflow &amp; Case Management</t>
        </is>
      </c>
      <c r="C22" s="10" t="inlineStr">
        <is>
          <t>SIEM / SOAR integration</t>
        </is>
      </c>
      <c r="D22" s="11" t="inlineStr">
        <is>
          <t>Investigations that stay inside the DLP console do not scale.</t>
        </is>
      </c>
      <c r="E22" s="11" t="inlineStr">
        <is>
          <t>Forward incidents to your SIEM and confirm full fidelity (including the evidence link), not just a summary line.</t>
        </is>
      </c>
      <c r="F22" s="12" t="inlineStr">
        <is>
          <t>Table stakes</t>
        </is>
      </c>
      <c r="G22" s="13" t="inlineStr"/>
      <c r="H22" s="11" t="inlineStr"/>
      <c r="I22">
        <f>IF(AND(F22="Table stakes",G22="Fail"),IF(I21="",A22,I21&amp;", "&amp;A22),I21)</f>
        <v/>
      </c>
    </row>
    <row r="23" ht="67" customHeight="1">
      <c r="A23" s="10" t="inlineStr">
        <is>
          <t>I-22</t>
        </is>
      </c>
      <c r="B23" s="11" t="inlineStr">
        <is>
          <t>Workflow &amp; Case Management</t>
        </is>
      </c>
      <c r="C23" s="10" t="inlineStr">
        <is>
          <t>Auto-close of known-good activity</t>
        </is>
      </c>
      <c r="D23" s="11" t="inlineStr">
        <is>
          <t>The only durable way to cut alert volume.</t>
        </is>
      </c>
      <c r="E23" s="11" t="inlineStr">
        <is>
          <t>Identify a repeating benign pattern and confirm you can suppress it by pattern rather than by disabling the rule. Not required for Pass. Record in Notes whether the platform spots the pattern itself, proposes the suppression, and applies it once you approve.</t>
        </is>
      </c>
      <c r="F23" s="14" t="inlineStr">
        <is>
          <t>Advanced</t>
        </is>
      </c>
      <c r="G23" s="13" t="inlineStr"/>
      <c r="H23" s="11" t="inlineStr"/>
      <c r="I23">
        <f>IF(AND(F23="Table stakes",G23="Fail"),IF(I22="",A23,I22&amp;", "&amp;A23),I22)</f>
        <v/>
      </c>
    </row>
    <row r="24" ht="41.8" customHeight="1">
      <c r="A24" s="10" t="inlineStr">
        <is>
          <t>I-23</t>
        </is>
      </c>
      <c r="B24" s="11" t="inlineStr">
        <is>
          <t>Privacy &amp; Governance</t>
        </is>
      </c>
      <c r="C24" s="10" t="inlineStr">
        <is>
          <t>Pseudonymised investigation by default</t>
        </is>
      </c>
      <c r="D24" s="11" t="inlineStr">
        <is>
          <t>Required for works councils and GDPR-scope deployments in much of Europe, and it keeps the monitoring programme itself defensible.</t>
        </is>
      </c>
      <c r="E24" s="11" t="inlineStr">
        <is>
          <t>Confirm analysts see anonymised identities by default. Then attempt to reveal one as a single analyst and confirm a second approver is required.</t>
        </is>
      </c>
      <c r="F24" s="15" t="inlineStr">
        <is>
          <t>Differentiator</t>
        </is>
      </c>
      <c r="G24" s="13" t="inlineStr"/>
      <c r="H24" s="11" t="inlineStr"/>
      <c r="I24">
        <f>IF(AND(F24="Table stakes",G24="Fail"),IF(I23="",A24,I23&amp;", "&amp;A24),I23)</f>
        <v/>
      </c>
    </row>
    <row r="25" ht="29.2" customHeight="1">
      <c r="A25" s="10" t="inlineStr">
        <is>
          <t>I-24</t>
        </is>
      </c>
      <c r="B25" s="11" t="inlineStr">
        <is>
          <t>Privacy &amp; Governance</t>
        </is>
      </c>
      <c r="C25" s="10" t="inlineStr">
        <is>
          <t>Role-based access to evidence</t>
        </is>
      </c>
      <c r="D25" s="11" t="inlineStr">
        <is>
          <t>Not every analyst should see file contents or screen recordings.</t>
        </is>
      </c>
      <c r="E25" s="11" t="inlineStr">
        <is>
          <t>Create a triage role without evidence access and confirm the restriction holds.</t>
        </is>
      </c>
      <c r="F25" s="12" t="inlineStr">
        <is>
          <t>Table stakes</t>
        </is>
      </c>
      <c r="G25" s="13" t="inlineStr"/>
      <c r="H25" s="11" t="inlineStr"/>
      <c r="I25">
        <f>IF(AND(F25="Table stakes",G25="Fail"),IF(I24="",A25,I24&amp;", "&amp;A25),I24)</f>
        <v/>
      </c>
    </row>
    <row r="26" ht="29.2" customHeight="1">
      <c r="A26" s="10" t="inlineStr">
        <is>
          <t>I-25</t>
        </is>
      </c>
      <c r="B26" s="11" t="inlineStr">
        <is>
          <t>Privacy &amp; Governance</t>
        </is>
      </c>
      <c r="C26" s="10" t="inlineStr">
        <is>
          <t>Audit log of the investigators</t>
        </is>
      </c>
      <c r="D26" s="11" t="inlineStr">
        <is>
          <t>Investigator searches and file views are logged, so access to monitoring data can itself be reviewed.</t>
        </is>
      </c>
      <c r="E26" s="11" t="inlineStr">
        <is>
          <t>Run a search as an analyst, then confirm that search is itself logged and reviewable by an administrator.</t>
        </is>
      </c>
      <c r="F26" s="14" t="inlineStr">
        <is>
          <t>Advanced</t>
        </is>
      </c>
      <c r="G26" s="13" t="inlineStr"/>
      <c r="H26" s="11" t="inlineStr"/>
      <c r="I26">
        <f>IF(AND(F26="Table stakes",G26="Fail"),IF(I25="",A26,I25&amp;", "&amp;A26),I25)</f>
        <v/>
      </c>
    </row>
    <row r="27" ht="29.2" customHeight="1">
      <c r="A27" s="10" t="inlineStr">
        <is>
          <t>I-26</t>
        </is>
      </c>
      <c r="B27" s="11" t="inlineStr">
        <is>
          <t>Response</t>
        </is>
      </c>
      <c r="C27" s="10" t="inlineStr">
        <is>
          <t>In-console response actions</t>
        </is>
      </c>
      <c r="D27" s="11" t="inlineStr">
        <is>
          <t>Closing the loop without a ticket to another team.</t>
        </is>
      </c>
      <c r="E27" s="11" t="inlineStr">
        <is>
          <t>From an incident, attempt to revoke access, quarantine the file, force sign-out, and isolate the device.</t>
        </is>
      </c>
      <c r="F27" s="15" t="inlineStr">
        <is>
          <t>Differentiator</t>
        </is>
      </c>
      <c r="G27" s="13" t="inlineStr"/>
      <c r="H27" s="11" t="inlineStr"/>
      <c r="I27">
        <f>IF(AND(F27="Table stakes",G27="Fail"),IF(I26="",A27,I26&amp;", "&amp;A27),I26)</f>
        <v/>
      </c>
    </row>
    <row r="28" ht="29.2" customHeight="1">
      <c r="A28" s="10" t="inlineStr">
        <is>
          <t>I-27</t>
        </is>
      </c>
      <c r="B28" s="11" t="inlineStr">
        <is>
          <t>Response</t>
        </is>
      </c>
      <c r="C28" s="10" t="inlineStr">
        <is>
          <t>Remote forensics without touching the device</t>
        </is>
      </c>
      <c r="D28" s="11" t="inlineStr">
        <is>
          <t>Remote and BYOD fleets make physical collection impractical.</t>
        </is>
      </c>
      <c r="E28" s="11" t="inlineStr">
        <is>
          <t>Collect evidence from a device that is off-network at the time of collection.</t>
        </is>
      </c>
      <c r="F28" s="15" t="inlineStr">
        <is>
          <t>Differentiator</t>
        </is>
      </c>
      <c r="G28" s="13" t="inlineStr"/>
      <c r="H28" s="11" t="inlineStr"/>
      <c r="I28">
        <f>IF(AND(F28="Table stakes",G28="Fail"),IF(I27="",A28,I27&amp;", "&amp;A28),I27)</f>
        <v/>
      </c>
    </row>
    <row r="29" ht="54.4" customHeight="1">
      <c r="A29" s="10" t="inlineStr">
        <is>
          <t>I-28</t>
        </is>
      </c>
      <c r="B29" s="11" t="inlineStr">
        <is>
          <t>AI Agent Activity</t>
        </is>
      </c>
      <c r="C29" s="10" t="inlineStr">
        <is>
          <t>AI agent and tool inventory</t>
        </is>
      </c>
      <c r="D29" s="11" t="inlineStr">
        <is>
          <t>You cannot govern agents you do not know are running. Include local model runtimes and MCP servers.</t>
        </is>
      </c>
      <c r="E29" s="11" t="inlineStr">
        <is>
          <t>Over a two-week pilot, ask for every AI agent, coding assistant, local model runtime, plugin and MCP server the tool found running on endpoints, with versions and devices. Compare it with what you know is installed.</t>
        </is>
      </c>
      <c r="F29" s="14" t="inlineStr">
        <is>
          <t>Advanced</t>
        </is>
      </c>
      <c r="G29" s="13" t="inlineStr"/>
      <c r="H29" s="11" t="inlineStr"/>
      <c r="I29">
        <f>IF(AND(F29="Table stakes",G29="Fail"),IF(I28="",A29,I28&amp;", "&amp;A29),I28)</f>
        <v/>
      </c>
    </row>
    <row r="30" ht="67" customHeight="1">
      <c r="A30" s="10" t="inlineStr">
        <is>
          <t>I-29</t>
        </is>
      </c>
      <c r="B30" s="11" t="inlineStr">
        <is>
          <t>AI Agent Activity</t>
        </is>
      </c>
      <c r="C30" s="10" t="inlineStr">
        <is>
          <t>Structured capture of agent sessions</t>
        </is>
      </c>
      <c r="D30" s="11" t="inlineStr">
        <is>
          <t>An agent can take dozens of actions per prompt. Record what the agent did, not only that it ran.</t>
        </is>
      </c>
      <c r="E30" s="11" t="inlineStr">
        <is>
          <t>Run an AI coding agent through a short task that reads files, runs shell commands and edits a file. Confirm the prompt, the agent's responses, each tool call and command, and each file change are recorded as structured events tied to one session, not only as process activity.</t>
        </is>
      </c>
      <c r="F30" s="14" t="inlineStr">
        <is>
          <t>Advanced</t>
        </is>
      </c>
      <c r="G30" s="13" t="inlineStr"/>
      <c r="H30" s="11" t="inlineStr"/>
      <c r="I30">
        <f>IF(AND(F30="Table stakes",G30="Fail"),IF(I29="",A30,I29&amp;", "&amp;A30),I29)</f>
        <v/>
      </c>
    </row>
    <row r="31" ht="79.59999999999999" customHeight="1">
      <c r="A31" s="10" t="inlineStr">
        <is>
          <t>I-30</t>
        </is>
      </c>
      <c r="B31" s="11" t="inlineStr">
        <is>
          <t>AI Agent Activity</t>
        </is>
      </c>
      <c r="C31" s="10" t="inlineStr">
        <is>
          <t>Agent, person and account attribution</t>
        </is>
      </c>
      <c r="D31" s="11" t="inlineStr">
        <is>
          <t>An investigation needs to know whether a person or an agent acted, and which identity the agent used.</t>
        </is>
      </c>
      <c r="E31" s="11" t="inlineStr">
        <is>
          <t>In one agent session, confirm each action is attributed to the agent or the person. Then sign the agent in with a personal account and with an API key, and confirm the tool reports which AI account was used and flags personal or unmanaged identities. Not required for Pass. Record in Notes whether a shared or generic OS login is resolved to the person behind it.</t>
        </is>
      </c>
      <c r="F31" s="15" t="inlineStr">
        <is>
          <t>Differentiator</t>
        </is>
      </c>
      <c r="G31" s="13" t="inlineStr"/>
      <c r="H31" s="11" t="inlineStr"/>
      <c r="I31">
        <f>IF(AND(F31="Table stakes",G31="Fail"),IF(I30="",A31,I30&amp;", "&amp;A31),I30)</f>
        <v/>
      </c>
    </row>
    <row r="32" ht="54.4" customHeight="1">
      <c r="A32" s="10" t="inlineStr">
        <is>
          <t>I-31</t>
        </is>
      </c>
      <c r="B32" s="11" t="inlineStr">
        <is>
          <t>AI Agent Activity</t>
        </is>
      </c>
      <c r="C32" s="10" t="inlineStr">
        <is>
          <t>Agent tool chain: MCP servers and sub-agents</t>
        </is>
      </c>
      <c r="D32" s="11" t="inlineStr">
        <is>
          <t>Agents reach other systems through MCP servers and hand work to sub-agents, which is often where data leaves.</t>
        </is>
      </c>
      <c r="E32" s="11" t="inlineStr">
        <is>
          <t>Have an agent call an MCP server that reads from an internal system. Confirm each call is recorded with its input and output. Not required for Pass. Record in Notes whether a task delegated to a sub-agent is attributed back to the parent session.</t>
        </is>
      </c>
      <c r="F32" s="15" t="inlineStr">
        <is>
          <t>Differentiator</t>
        </is>
      </c>
      <c r="G32" s="13" t="inlineStr"/>
      <c r="H32" s="11" t="inlineStr"/>
      <c r="I32">
        <f>IF(AND(F32="Table stakes",G32="Fail"),IF(I31="",A32,I31&amp;", "&amp;A32),I31)</f>
        <v/>
      </c>
    </row>
  </sheetData>
  <autoFilter ref="A1:H32"/>
  <conditionalFormatting sqref="G2:G32">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G2:G32"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tabColor rgb="001F6FEB"/>
    <outlinePr summaryBelow="1" summaryRight="1"/>
    <pageSetUpPr/>
  </sheetPr>
  <dimension ref="A1:I3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40" customWidth="1" min="3" max="3"/>
    <col width="54" customWidth="1" min="4" max="4"/>
    <col width="62" customWidth="1" min="5" max="5"/>
    <col width="15" customWidth="1" min="6" max="6"/>
    <col width="11" customWidth="1" min="7" max="7"/>
    <col width="30" customWidth="1" min="8" max="8"/>
    <col hidden="1" width="18" customWidth="1" min="9" max="9"/>
  </cols>
  <sheetData>
    <row r="1" ht="30" customHeight="1">
      <c r="A1" s="9" t="inlineStr">
        <is>
          <t>ID</t>
        </is>
      </c>
      <c r="B1" s="9" t="inlineStr">
        <is>
          <t>Area</t>
        </is>
      </c>
      <c r="C1" s="9" t="inlineStr">
        <is>
          <t>Capability</t>
        </is>
      </c>
      <c r="D1" s="9" t="inlineStr">
        <is>
          <t>Why It Matters</t>
        </is>
      </c>
      <c r="E1" s="9" t="inlineStr">
        <is>
          <t>How to Test / What to Ask</t>
        </is>
      </c>
      <c r="F1" s="9" t="inlineStr">
        <is>
          <t>Maturity Tier</t>
        </is>
      </c>
      <c r="G1" s="9" t="inlineStr">
        <is>
          <t>Result</t>
        </is>
      </c>
      <c r="H1" s="9" t="inlineStr">
        <is>
          <t>Notes</t>
        </is>
      </c>
      <c r="I1" s="9" t="inlineStr">
        <is>
          <t>Table stakes Fails so far (auto)</t>
        </is>
      </c>
    </row>
    <row r="2" ht="41.8" customHeight="1">
      <c r="A2" s="10" t="inlineStr">
        <is>
          <t>U-01</t>
        </is>
      </c>
      <c r="B2" s="11" t="inlineStr">
        <is>
          <t>AI Classification</t>
        </is>
      </c>
      <c r="C2" s="10" t="inlineStr">
        <is>
          <t>AI builds business-specific classifiers for you</t>
        </is>
      </c>
      <c r="D2" s="11" t="inlineStr">
        <is>
          <t>The slowest part of every DLP programme is writing classifiers for data only you have.</t>
        </is>
      </c>
      <c r="E2" s="11" t="inlineStr">
        <is>
          <t>Point the tool at a repository of your own documents and ask it to produce a classifier. Measure time from request to a working, tuned classifier.</t>
        </is>
      </c>
      <c r="F2" s="15" t="inlineStr">
        <is>
          <t>Differentiator</t>
        </is>
      </c>
      <c r="G2" s="13" t="inlineStr"/>
      <c r="H2" s="11" t="inlineStr"/>
      <c r="I2">
        <f>IF(AND(F2="Table stakes",G2="Fail"),A2,"")</f>
        <v/>
      </c>
    </row>
    <row r="3" ht="29.2" customHeight="1">
      <c r="A3" s="10" t="inlineStr">
        <is>
          <t>U-02</t>
        </is>
      </c>
      <c r="B3" s="11" t="inlineStr">
        <is>
          <t>AI Classification</t>
        </is>
      </c>
      <c r="C3" s="10" t="inlineStr">
        <is>
          <t>Classification explained in plain language</t>
        </is>
      </c>
      <c r="D3" s="11" t="inlineStr">
        <is>
          <t>An unexplainable verdict cannot be defended to a business owner.</t>
        </is>
      </c>
      <c r="E3" s="11" t="inlineStr">
        <is>
          <t>Open an AI classification and confirm it states why: which passages, which signals, which origin.</t>
        </is>
      </c>
      <c r="F3" s="14" t="inlineStr">
        <is>
          <t>Advanced</t>
        </is>
      </c>
      <c r="G3" s="13" t="inlineStr"/>
      <c r="H3" s="11" t="inlineStr"/>
      <c r="I3">
        <f>IF(AND(F3="Table stakes",G3="Fail"),IF(I2="",A3,I2&amp;", "&amp;A3),I2)</f>
        <v/>
      </c>
    </row>
    <row r="4" ht="29.2" customHeight="1">
      <c r="A4" s="10" t="inlineStr">
        <is>
          <t>U-03</t>
        </is>
      </c>
      <c r="B4" s="11" t="inlineStr">
        <is>
          <t>AI Policy &amp; Tuning</t>
        </is>
      </c>
      <c r="C4" s="10" t="inlineStr">
        <is>
          <t>Policy authored from a natural-language instruction</t>
        </is>
      </c>
      <c r="D4" s="11" t="inlineStr">
        <is>
          <t>Removes the main skill barrier in running a DLP programme.</t>
        </is>
      </c>
      <c r="E4" s="11" t="inlineStr">
        <is>
          <t>Type 'stop contractors sending source code to personal cloud storage' and review the policy it generates before enabling it.</t>
        </is>
      </c>
      <c r="F4" s="15" t="inlineStr">
        <is>
          <t>Differentiator</t>
        </is>
      </c>
      <c r="G4" s="13" t="inlineStr"/>
      <c r="H4" s="11" t="inlineStr"/>
      <c r="I4">
        <f>IF(AND(F4="Table stakes",G4="Fail"),IF(I3="",A4,I3&amp;", "&amp;A4),I3)</f>
        <v/>
      </c>
    </row>
    <row r="5" ht="29.2" customHeight="1">
      <c r="A5" s="10" t="inlineStr">
        <is>
          <t>U-04</t>
        </is>
      </c>
      <c r="B5" s="11" t="inlineStr">
        <is>
          <t>AI Policy &amp; Tuning</t>
        </is>
      </c>
      <c r="C5" s="10" t="inlineStr">
        <is>
          <t>Policy recommendations from observed behaviour</t>
        </is>
      </c>
      <c r="D5" s="11" t="inlineStr">
        <is>
          <t>The tool already sees the activity, so it should propose policies from it.</t>
        </is>
      </c>
      <c r="E5" s="11" t="inlineStr">
        <is>
          <t>After two weeks of monitoring, ask for recommended policies and judge how many you would deploy.</t>
        </is>
      </c>
      <c r="F5" s="14" t="inlineStr">
        <is>
          <t>Advanced</t>
        </is>
      </c>
      <c r="G5" s="13" t="inlineStr"/>
      <c r="H5" s="11" t="inlineStr"/>
      <c r="I5">
        <f>IF(AND(F5="Table stakes",G5="Fail"),IF(I4="",A5,I4&amp;", "&amp;A5),I4)</f>
        <v/>
      </c>
    </row>
    <row r="6" ht="54.4" customHeight="1">
      <c r="A6" s="10" t="inlineStr">
        <is>
          <t>U-05</t>
        </is>
      </c>
      <c r="B6" s="11" t="inlineStr">
        <is>
          <t>AI Policy &amp; Tuning</t>
        </is>
      </c>
      <c r="C6" s="10" t="inlineStr">
        <is>
          <t>Simulation before enforcement</t>
        </is>
      </c>
      <c r="D6" s="11" t="inlineStr">
        <is>
          <t>The question every stakeholder asks: how many people will this block?</t>
        </is>
      </c>
      <c r="E6" s="11" t="inlineStr">
        <is>
          <t>Take a monitor-mode policy and ask how many blocks it would have produced last month, by team. Previewing what an intervention will look like is not simulation. Pass requires a count of would-be blocks calculated from real historical activity.</t>
        </is>
      </c>
      <c r="F6" s="14" t="inlineStr">
        <is>
          <t>Advanced</t>
        </is>
      </c>
      <c r="G6" s="13" t="inlineStr"/>
      <c r="H6" s="11" t="inlineStr"/>
      <c r="I6">
        <f>IF(AND(F6="Table stakes",G6="Fail"),IF(I5="",A6,I5&amp;", "&amp;A6),I5)</f>
        <v/>
      </c>
    </row>
    <row r="7" ht="104.8" customHeight="1">
      <c r="A7" s="10" t="inlineStr">
        <is>
          <t>U-06</t>
        </is>
      </c>
      <c r="B7" s="11" t="inlineStr">
        <is>
          <t>AI Policy &amp; Tuning</t>
        </is>
      </c>
      <c r="C7" s="10" t="inlineStr">
        <is>
          <t>Justification as a control, not a log entry</t>
        </is>
      </c>
      <c r="D7" s="11" t="inlineStr">
        <is>
          <t>Justifications are usually collected and never read. The sentence a user writes when asked why is often the most useful artefact in a case, and it is worth nothing if nothing acts on it.</t>
        </is>
      </c>
      <c r="E7" s="11" t="inlineStr">
        <is>
          <t>First confirm the user can enter free text rather than only choosing from a list. Then submit a weak justification ('needed it') and a considered one, and establish what the tool does with the difference. Any of these counts: scored or classified in real time, routed to a review queue, escalated to an analyst, or ranked for the operator. Ask whether the text is searchable and whether repeated weak justifications from one person show up as a pattern. A picklist with no free-text option is a Fail.</t>
        </is>
      </c>
      <c r="F7" s="14" t="inlineStr">
        <is>
          <t>Advanced</t>
        </is>
      </c>
      <c r="G7" s="13" t="inlineStr"/>
      <c r="H7" s="11" t="inlineStr"/>
      <c r="I7">
        <f>IF(AND(F7="Table stakes",G7="Fail"),IF(I6="",A7,I6&amp;", "&amp;A7),I6)</f>
        <v/>
      </c>
    </row>
    <row r="8" ht="29.2" customHeight="1">
      <c r="A8" s="10" t="inlineStr">
        <is>
          <t>U-07</t>
        </is>
      </c>
      <c r="B8" s="11" t="inlineStr">
        <is>
          <t>AI Operations</t>
        </is>
      </c>
      <c r="C8" s="10" t="inlineStr">
        <is>
          <t>AI incident investigator</t>
        </is>
      </c>
      <c r="D8" s="11" t="inlineStr">
        <is>
          <t>Triage is the largest recurring cost in running DLP.</t>
        </is>
      </c>
      <c r="E8" s="11" t="inlineStr">
        <is>
          <t>Hand the agent a real incident and compare its findings and recommended action against your own analysis.</t>
        </is>
      </c>
      <c r="F8" s="14" t="inlineStr">
        <is>
          <t>Advanced</t>
        </is>
      </c>
      <c r="G8" s="13" t="inlineStr"/>
      <c r="H8" s="11" t="inlineStr"/>
      <c r="I8">
        <f>IF(AND(F8="Table stakes",G8="Fail"),IF(I7="",A8,I7&amp;", "&amp;A8),I7)</f>
        <v/>
      </c>
    </row>
    <row r="9" ht="41.8" customHeight="1">
      <c r="A9" s="10" t="inlineStr">
        <is>
          <t>U-08</t>
        </is>
      </c>
      <c r="B9" s="11" t="inlineStr">
        <is>
          <t>AI Operations</t>
        </is>
      </c>
      <c r="C9" s="10" t="inlineStr">
        <is>
          <t>Intent inference, not just activity detection</t>
        </is>
      </c>
      <c r="D9" s="11" t="inlineStr">
        <is>
          <t>Separates a careless employee from a departing one taking the customer list.</t>
        </is>
      </c>
      <c r="E9" s="11" t="inlineStr">
        <is>
          <t>Run the same file movement as (a) a routine workflow and (b) part of an exfiltration sequence, and confirm they are scored differently.</t>
        </is>
      </c>
      <c r="F9" s="14" t="inlineStr">
        <is>
          <t>Advanced</t>
        </is>
      </c>
      <c r="G9" s="13" t="inlineStr"/>
      <c r="H9" s="11" t="inlineStr"/>
      <c r="I9">
        <f>IF(AND(F9="Table stakes",G9="Fail"),IF(I8="",A9,I8&amp;", "&amp;A9),I8)</f>
        <v/>
      </c>
    </row>
    <row r="10" ht="29.2" customHeight="1">
      <c r="A10" s="10" t="inlineStr">
        <is>
          <t>U-09</t>
        </is>
      </c>
      <c r="B10" s="11" t="inlineStr">
        <is>
          <t>AI Operations</t>
        </is>
      </c>
      <c r="C10" s="10" t="inlineStr">
        <is>
          <t>Automated remediation with human-in-the-loop escalation</t>
        </is>
      </c>
      <c r="D10" s="11" t="inlineStr">
        <is>
          <t>Automated responses that hand the case to a person when it falls outside set limits.</t>
        </is>
      </c>
      <c r="E10" s="11" t="inlineStr">
        <is>
          <t>Confirm you can set which actions run automatically and which require approval, and test both paths.</t>
        </is>
      </c>
      <c r="F10" s="14" t="inlineStr">
        <is>
          <t>Advanced</t>
        </is>
      </c>
      <c r="G10" s="13" t="inlineStr"/>
      <c r="H10" s="11" t="inlineStr"/>
      <c r="I10">
        <f>IF(AND(F10="Table stakes",G10="Fail"),IF(I9="",A10,I9&amp;", "&amp;A10),I9)</f>
        <v/>
      </c>
    </row>
    <row r="11" ht="29.2" customHeight="1">
      <c r="A11" s="10" t="inlineStr">
        <is>
          <t>U-10</t>
        </is>
      </c>
      <c r="B11" s="11" t="inlineStr">
        <is>
          <t>AI Operations</t>
        </is>
      </c>
      <c r="C11" s="10" t="inlineStr">
        <is>
          <t>Natural-language / MCP interface for the security team</t>
        </is>
      </c>
      <c r="D11" s="11" t="inlineStr">
        <is>
          <t>Lets the platform be driven from the tools your team already uses.</t>
        </is>
      </c>
      <c r="E11" s="11" t="inlineStr">
        <is>
          <t>Connect the MCP endpoint to an MCP client and run a real investigative task through it.</t>
        </is>
      </c>
      <c r="F11" s="15" t="inlineStr">
        <is>
          <t>Differentiator</t>
        </is>
      </c>
      <c r="G11" s="13" t="inlineStr"/>
      <c r="H11" s="11" t="inlineStr"/>
      <c r="I11">
        <f>IF(AND(F11="Table stakes",G11="Fail"),IF(I10="",A11,I10&amp;", "&amp;A11),I10)</f>
        <v/>
      </c>
    </row>
    <row r="12" ht="29.2" customHeight="1">
      <c r="A12" s="10" t="inlineStr">
        <is>
          <t>U-11</t>
        </is>
      </c>
      <c r="B12" s="11" t="inlineStr">
        <is>
          <t>AI Operations</t>
        </is>
      </c>
      <c r="C12" s="10" t="inlineStr">
        <is>
          <t>AI-generated reporting for executives and auditors</t>
        </is>
      </c>
      <c r="D12" s="11" t="inlineStr">
        <is>
          <t>The quarterly deck is real work that nobody budgets for.</t>
        </is>
      </c>
      <c r="E12" s="11" t="inlineStr">
        <is>
          <t>Generate a monthly summary and judge whether you would send it without editing.</t>
        </is>
      </c>
      <c r="F12" s="14" t="inlineStr">
        <is>
          <t>Advanced</t>
        </is>
      </c>
      <c r="G12" s="13" t="inlineStr"/>
      <c r="H12" s="11" t="inlineStr"/>
      <c r="I12">
        <f>IF(AND(F12="Table stakes",G12="Fail"),IF(I11="",A12,I11&amp;", "&amp;A12),I11)</f>
        <v/>
      </c>
    </row>
    <row r="13" ht="54.4" customHeight="1">
      <c r="A13" s="10" t="inlineStr">
        <is>
          <t>U-12</t>
        </is>
      </c>
      <c r="B13" s="11" t="inlineStr">
        <is>
          <t>AI Operations</t>
        </is>
      </c>
      <c r="C13" s="10" t="inlineStr">
        <is>
          <t>Mean time to triage an incident</t>
        </is>
      </c>
      <c r="D13" s="11" t="inlineStr">
        <is>
          <t>Cost per incident, measured directly.</t>
        </is>
      </c>
      <c r="E13" s="11" t="inlineStr">
        <is>
          <t>Time ten real incidents end to end, from alert to a decision you would stand behind. Run them across two analysts of different experience levels. If the platform is doing the work, the gap between them should be small.</t>
        </is>
      </c>
      <c r="F13" s="12" t="inlineStr">
        <is>
          <t>Table stakes</t>
        </is>
      </c>
      <c r="G13" s="13" t="inlineStr"/>
      <c r="H13" s="11" t="inlineStr"/>
      <c r="I13">
        <f>IF(AND(F13="Table stakes",G13="Fail"),IF(I12="",A13,I12&amp;", "&amp;A13),I12)</f>
        <v/>
      </c>
    </row>
    <row r="14" ht="29.2" customHeight="1">
      <c r="A14" s="10" t="inlineStr">
        <is>
          <t>U-13</t>
        </is>
      </c>
      <c r="B14" s="11" t="inlineStr">
        <is>
          <t>Rollout &amp; Change Control</t>
        </is>
      </c>
      <c r="C14" s="10" t="inlineStr">
        <is>
          <t>Policy version history and one-click rollback</t>
        </is>
      </c>
      <c r="D14" s="11" t="inlineStr">
        <is>
          <t>A bad policy at block scope is a production incident.</t>
        </is>
      </c>
      <c r="E14" s="11" t="inlineStr">
        <is>
          <t>Change a policy, confirm the previous version is retained with an author and timestamp, then roll it back.</t>
        </is>
      </c>
      <c r="F14" s="14" t="inlineStr">
        <is>
          <t>Advanced</t>
        </is>
      </c>
      <c r="G14" s="13" t="inlineStr"/>
      <c r="H14" s="11" t="inlineStr"/>
      <c r="I14">
        <f>IF(AND(F14="Table stakes",G14="Fail"),IF(I13="",A14,I13&amp;", "&amp;A14),I13)</f>
        <v/>
      </c>
    </row>
    <row r="15" ht="29.2" customHeight="1">
      <c r="A15" s="10" t="inlineStr">
        <is>
          <t>U-14</t>
        </is>
      </c>
      <c r="B15" s="11" t="inlineStr">
        <is>
          <t>Rollout &amp; Change Control</t>
        </is>
      </c>
      <c r="C15" s="10" t="inlineStr">
        <is>
          <t>Staged rollout by group or device ring</t>
        </is>
      </c>
      <c r="D15" s="11" t="inlineStr">
        <is>
          <t>Pilot rings are how you avoid blocking the sales team on a Monday.</t>
        </is>
      </c>
      <c r="E15" s="11" t="inlineStr">
        <is>
          <t>Deploy a block policy to 10 devices, confirm the other 10,000 are unaffected, then widen.</t>
        </is>
      </c>
      <c r="F15" s="12" t="inlineStr">
        <is>
          <t>Table stakes</t>
        </is>
      </c>
      <c r="G15" s="13" t="inlineStr"/>
      <c r="H15" s="11" t="inlineStr"/>
      <c r="I15">
        <f>IF(AND(F15="Table stakes",G15="Fail"),IF(I14="",A15,I14&amp;", "&amp;A15),I14)</f>
        <v/>
      </c>
    </row>
    <row r="16" ht="29.2" customHeight="1">
      <c r="A16" s="10" t="inlineStr">
        <is>
          <t>U-15</t>
        </is>
      </c>
      <c r="B16" s="11" t="inlineStr">
        <is>
          <t>Rollout &amp; Change Control</t>
        </is>
      </c>
      <c r="C16" s="10" t="inlineStr">
        <is>
          <t>Time to first meaningful detection</t>
        </is>
      </c>
      <c r="D16" s="11" t="inlineStr">
        <is>
          <t>The number that predicts whether the programme survives its first quarter.</t>
        </is>
      </c>
      <c r="E16" s="11" t="inlineStr">
        <is>
          <t>From a clean tenant, measure hours to a first true-positive detection on a real endpoint.</t>
        </is>
      </c>
      <c r="F16" s="12" t="inlineStr">
        <is>
          <t>Table stakes</t>
        </is>
      </c>
      <c r="G16" s="13" t="inlineStr"/>
      <c r="H16" s="11" t="inlineStr"/>
      <c r="I16">
        <f>IF(AND(F16="Table stakes",G16="Fail"),IF(I15="",A16,I15&amp;", "&amp;A16),I15)</f>
        <v/>
      </c>
    </row>
    <row r="17" ht="29.2" customHeight="1">
      <c r="A17" s="10" t="inlineStr">
        <is>
          <t>U-16</t>
        </is>
      </c>
      <c r="B17" s="11" t="inlineStr">
        <is>
          <t>Admin Experience</t>
        </is>
      </c>
      <c r="C17" s="10" t="inlineStr">
        <is>
          <t>Policies required to cover the use cases on this plan</t>
        </is>
      </c>
      <c r="D17" s="11" t="inlineStr">
        <is>
          <t>Count the policies needed to cover this plan's use cases. Fewer policies means less to tune and maintain.</t>
        </is>
      </c>
      <c r="E17" s="11" t="inlineStr">
        <is>
          <t>Implement use cases A-D and count the resulting policies, rules, and classifiers.</t>
        </is>
      </c>
      <c r="F17" s="12" t="inlineStr">
        <is>
          <t>Table stakes</t>
        </is>
      </c>
      <c r="G17" s="13" t="inlineStr"/>
      <c r="H17" s="11" t="inlineStr"/>
      <c r="I17">
        <f>IF(AND(F17="Table stakes",G17="Fail"),IF(I16="",A17,I16&amp;", "&amp;A17),I16)</f>
        <v/>
      </c>
    </row>
    <row r="18" ht="41.8" customHeight="1">
      <c r="A18" s="10" t="inlineStr">
        <is>
          <t>U-17</t>
        </is>
      </c>
      <c r="B18" s="11" t="inlineStr">
        <is>
          <t>Admin Experience</t>
        </is>
      </c>
      <c r="C18" s="10" t="inlineStr">
        <is>
          <t>Role-based administration and separation of duties</t>
        </is>
      </c>
      <c r="D18" s="11" t="inlineStr">
        <is>
          <t>Policy authors, approvers and investigators should be different people.</t>
        </is>
      </c>
      <c r="E18" s="11" t="inlineStr">
        <is>
          <t>Create a role that can author policies but cannot change enforcement settings or view evidence, and a role that can investigate but cannot change policy. Confirm both restrictions hold.</t>
        </is>
      </c>
      <c r="F18" s="12" t="inlineStr">
        <is>
          <t>Table stakes</t>
        </is>
      </c>
      <c r="G18" s="13" t="inlineStr"/>
      <c r="H18" s="11" t="inlineStr"/>
      <c r="I18">
        <f>IF(AND(F18="Table stakes",G18="Fail"),IF(I17="",A18,I17&amp;", "&amp;A18),I17)</f>
        <v/>
      </c>
    </row>
    <row r="19" ht="41.8" customHeight="1">
      <c r="A19" s="10" t="inlineStr">
        <is>
          <t>U-18</t>
        </is>
      </c>
      <c r="B19" s="11" t="inlineStr">
        <is>
          <t>Admin Experience</t>
        </is>
      </c>
      <c r="C19" s="10" t="inlineStr">
        <is>
          <t>Approval workflow for enforcement changes</t>
        </is>
      </c>
      <c r="D19" s="11" t="inlineStr">
        <is>
          <t>A block-mode change is a production change and deserves a second pair of eyes.</t>
        </is>
      </c>
      <c r="E19" s="11" t="inlineStr">
        <is>
          <t>Change a rule from monitor to block and confirm the change can be made to require a second administrator's approval before it reaches endpoints.</t>
        </is>
      </c>
      <c r="F19" s="14" t="inlineStr">
        <is>
          <t>Advanced</t>
        </is>
      </c>
      <c r="G19" s="13" t="inlineStr"/>
      <c r="H19" s="11" t="inlineStr"/>
      <c r="I19">
        <f>IF(AND(F19="Table stakes",G19="Fail"),IF(I18="",A19,I18&amp;", "&amp;A19),I18)</f>
        <v/>
      </c>
    </row>
    <row r="20" ht="41.8" customHeight="1">
      <c r="A20" s="10" t="inlineStr">
        <is>
          <t>U-19</t>
        </is>
      </c>
      <c r="B20" s="11" t="inlineStr">
        <is>
          <t>End-User Experience</t>
        </is>
      </c>
      <c r="C20" s="10" t="inlineStr">
        <is>
          <t>Policy tip clarity</t>
        </is>
      </c>
      <c r="D20" s="11" t="inlineStr">
        <is>
          <t>A block the user does not understand becomes a helpdesk ticket and a workaround.</t>
        </is>
      </c>
      <c r="E20" s="11" t="inlineStr">
        <is>
          <t>Trigger a block and read the message as an ordinary employee would. Does it say what to do instead, and can it name the approved destination explicitly?</t>
        </is>
      </c>
      <c r="F20" s="12" t="inlineStr">
        <is>
          <t>Table stakes</t>
        </is>
      </c>
      <c r="G20" s="13" t="inlineStr"/>
      <c r="H20" s="11" t="inlineStr"/>
      <c r="I20">
        <f>IF(AND(F20="Table stakes",G20="Fail"),IF(I19="",A20,I19&amp;", "&amp;A20),I19)</f>
        <v/>
      </c>
    </row>
    <row r="21" ht="41.8" customHeight="1">
      <c r="A21" s="10" t="inlineStr">
        <is>
          <t>U-20</t>
        </is>
      </c>
      <c r="B21" s="11" t="inlineStr">
        <is>
          <t>End-User Experience</t>
        </is>
      </c>
      <c r="C21" s="10" t="inlineStr">
        <is>
          <t>Business justification capture on warn</t>
        </is>
      </c>
      <c r="D21" s="11" t="inlineStr">
        <is>
          <t>Keeps people working, and records why the user went ahead.</t>
        </is>
      </c>
      <c r="E21" s="11" t="inlineStr">
        <is>
          <t>Trigger a warn, submit a justification, and confirm the action proceeds, the text is searchable, and it is attached to the resulting incident.</t>
        </is>
      </c>
      <c r="F21" s="12" t="inlineStr">
        <is>
          <t>Table stakes</t>
        </is>
      </c>
      <c r="G21" s="13" t="inlineStr"/>
      <c r="H21" s="11" t="inlineStr"/>
      <c r="I21">
        <f>IF(AND(F21="Table stakes",G21="Fail"),IF(I20="",A21,I20&amp;", "&amp;A21),I20)</f>
        <v/>
      </c>
    </row>
    <row r="22" ht="29.2" customHeight="1">
      <c r="A22" s="10" t="inlineStr">
        <is>
          <t>U-21</t>
        </is>
      </c>
      <c r="B22" s="11" t="inlineStr">
        <is>
          <t>End-User Experience</t>
        </is>
      </c>
      <c r="C22" s="10" t="inlineStr">
        <is>
          <t>False-positive reporting from the endpoint</t>
        </is>
      </c>
      <c r="D22" s="11" t="inlineStr">
        <is>
          <t>The user who hit the block knows whether it was wrong.</t>
        </is>
      </c>
      <c r="E22" s="11" t="inlineStr">
        <is>
          <t>Report a false positive from the block dialog and confirm it reaches an admin queue.</t>
        </is>
      </c>
      <c r="F22" s="14" t="inlineStr">
        <is>
          <t>Advanced</t>
        </is>
      </c>
      <c r="G22" s="13" t="inlineStr"/>
      <c r="H22" s="11" t="inlineStr"/>
      <c r="I22">
        <f>IF(AND(F22="Table stakes",G22="Fail"),IF(I21="",A22,I21&amp;", "&amp;A22),I21)</f>
        <v/>
      </c>
    </row>
    <row r="23" ht="41.8" customHeight="1">
      <c r="A23" s="10" t="inlineStr">
        <is>
          <t>U-22</t>
        </is>
      </c>
      <c r="B23" s="11" t="inlineStr">
        <is>
          <t>End-User Experience</t>
        </is>
      </c>
      <c r="C23" s="10" t="inlineStr">
        <is>
          <t>Working redirect to the sanctioned alternative</t>
        </is>
      </c>
      <c r="D23" s="11" t="inlineStr">
        <is>
          <t>Naming the approved destination helps. Getting the user there in one step is what stops the next attempt.</t>
        </is>
      </c>
      <c r="E23" s="11" t="inlineStr">
        <is>
          <t>Trigger a block or warn that offers an approved alternative. Follow it and confirm the user can finish the original task through the sanctioned path without raising a ticket.</t>
        </is>
      </c>
      <c r="F23" s="14" t="inlineStr">
        <is>
          <t>Advanced</t>
        </is>
      </c>
      <c r="G23" s="13" t="inlineStr"/>
      <c r="H23" s="11" t="inlineStr"/>
      <c r="I23">
        <f>IF(AND(F23="Table stakes",G23="Fail"),IF(I22="",A23,I22&amp;", "&amp;A23),I22)</f>
        <v/>
      </c>
    </row>
    <row r="24" ht="54.4" customHeight="1">
      <c r="A24" s="10" t="inlineStr">
        <is>
          <t>U-23</t>
        </is>
      </c>
      <c r="B24" s="11" t="inlineStr">
        <is>
          <t>End-User Experience</t>
        </is>
      </c>
      <c r="C24" s="10" t="inlineStr">
        <is>
          <t>Request approval before proceeding</t>
        </is>
      </c>
      <c r="D24" s="11" t="inlineStr">
        <is>
          <t>Some actions should be neither blocked outright nor allowed on a justification alone.</t>
        </is>
      </c>
      <c r="E24" s="11" t="inlineStr">
        <is>
          <t>Trigger an action that requires approval. Confirm the user can request it from the prompt and see what they are waiting on, and that both approval and denial reach the user and the record. Test what happens when nobody responds.</t>
        </is>
      </c>
      <c r="F24" s="14" t="inlineStr">
        <is>
          <t>Advanced</t>
        </is>
      </c>
      <c r="G24" s="13" t="inlineStr"/>
      <c r="H24" s="11" t="inlineStr"/>
      <c r="I24">
        <f>IF(AND(F24="Table stakes",G24="Fail"),IF(I23="",A24,I23&amp;", "&amp;A24),I23)</f>
        <v/>
      </c>
    </row>
    <row r="25" ht="41.8" customHeight="1">
      <c r="A25" s="10" t="inlineStr">
        <is>
          <t>U-24</t>
        </is>
      </c>
      <c r="B25" s="11" t="inlineStr">
        <is>
          <t>End-User Experience</t>
        </is>
      </c>
      <c r="C25" s="10" t="inlineStr">
        <is>
          <t>Time-bound exceptions</t>
        </is>
      </c>
      <c r="D25" s="11" t="inlineStr">
        <is>
          <t>Permanent exceptions pile up until the policy means nothing.</t>
        </is>
      </c>
      <c r="E25" s="11" t="inlineStr">
        <is>
          <t>After a justified or approved override, confirm access can be granted for a set period or a single action, and that the prompt returns when it expires.</t>
        </is>
      </c>
      <c r="F25" s="14" t="inlineStr">
        <is>
          <t>Advanced</t>
        </is>
      </c>
      <c r="G25" s="13" t="inlineStr"/>
      <c r="H25" s="11" t="inlineStr"/>
      <c r="I25">
        <f>IF(AND(F25="Table stakes",G25="Fail"),IF(I24="",A25,I24&amp;", "&amp;A25),I24)</f>
        <v/>
      </c>
    </row>
    <row r="26" ht="67" customHeight="1">
      <c r="A26" s="10" t="inlineStr">
        <is>
          <t>U-25</t>
        </is>
      </c>
      <c r="B26" s="11" t="inlineStr">
        <is>
          <t>End-User Experience</t>
        </is>
      </c>
      <c r="C26" s="10" t="inlineStr">
        <is>
          <t>Modify the action rather than stop it</t>
        </is>
      </c>
      <c r="D26" s="11" t="inlineStr">
        <is>
          <t>Many risky actions can continue safely once the sensitive part is removed.</t>
        </is>
      </c>
      <c r="E26" s="11" t="inlineStr">
        <is>
          <t>Paste text containing sensitive identifiers into an unsanctioned destination and confirm the identifiers can be redacted while the rest of the paste completes. Not required for Pass. Record in Notes whether sensitive content on screen can be obscured during a screen share to an external participant.</t>
        </is>
      </c>
      <c r="F26" s="15" t="inlineStr">
        <is>
          <t>Differentiator</t>
        </is>
      </c>
      <c r="G26" s="13" t="inlineStr"/>
      <c r="H26" s="11" t="inlineStr"/>
      <c r="I26">
        <f>IF(AND(F26="Table stakes",G26="Fail"),IF(I25="",A26,I25&amp;", "&amp;A26),I25)</f>
        <v/>
      </c>
    </row>
    <row r="27" ht="54.4" customHeight="1">
      <c r="A27" s="10" t="inlineStr">
        <is>
          <t>U-26</t>
        </is>
      </c>
      <c r="B27" s="11" t="inlineStr">
        <is>
          <t>End-User Experience</t>
        </is>
      </c>
      <c r="C27" s="10" t="inlineStr">
        <is>
          <t>Intervention fatigue</t>
        </is>
      </c>
      <c r="D27" s="11" t="inlineStr">
        <is>
          <t>A prompt shown thirty times a day gets clicked through unread, and that teaches users to ignore the agent.</t>
        </is>
      </c>
      <c r="E27" s="11" t="inlineStr">
        <is>
          <t>Trigger the same rule thirty times in one day as the same user. Confirm the tool suppresses, escalates or adapts rather than showing an identical prompt every time, and that an administrator can see and tune the frequency.</t>
        </is>
      </c>
      <c r="F27" s="14" t="inlineStr">
        <is>
          <t>Advanced</t>
        </is>
      </c>
      <c r="G27" s="13" t="inlineStr"/>
      <c r="H27" s="11" t="inlineStr"/>
      <c r="I27">
        <f>IF(AND(F27="Table stakes",G27="Fail"),IF(I26="",A27,I26&amp;", "&amp;A27),I26)</f>
        <v/>
      </c>
    </row>
    <row r="28" ht="29.2" customHeight="1">
      <c r="A28" s="10" t="inlineStr">
        <is>
          <t>U-27</t>
        </is>
      </c>
      <c r="B28" s="11" t="inlineStr">
        <is>
          <t>Agent &amp; Platform</t>
        </is>
      </c>
      <c r="C28" s="10" t="inlineStr">
        <is>
          <t>Agent resource footprint</t>
        </is>
      </c>
      <c r="D28" s="11" t="inlineStr">
        <is>
          <t>The fastest route to an agent being uninstalled is a slow laptop.</t>
        </is>
      </c>
      <c r="E28" s="11" t="inlineStr">
        <is>
          <t>Measure idle and peak CPU, RAM, and battery over a normal working day. Set a threshold before you test.</t>
        </is>
      </c>
      <c r="F28" s="12" t="inlineStr">
        <is>
          <t>Table stakes</t>
        </is>
      </c>
      <c r="G28" s="13" t="inlineStr"/>
      <c r="H28" s="11" t="inlineStr"/>
      <c r="I28">
        <f>IF(AND(F28="Table stakes",G28="Fail"),IF(I27="",A28,I27&amp;", "&amp;A28),I27)</f>
        <v/>
      </c>
    </row>
    <row r="29" ht="54.4" customHeight="1">
      <c r="A29" s="10" t="inlineStr">
        <is>
          <t>U-28</t>
        </is>
      </c>
      <c r="B29" s="11" t="inlineStr">
        <is>
          <t>Agent &amp; Platform</t>
        </is>
      </c>
      <c r="C29" s="10" t="inlineStr">
        <is>
          <t>User-visible latency on common actions</t>
        </is>
      </c>
      <c r="D29" s="11" t="inlineStr">
        <is>
          <t>Any perceptible delay on paste or save will be noticed and escalated.</t>
        </is>
      </c>
      <c r="E29" s="11" t="inlineStr">
        <is>
          <t>Time paste, file save, and USB copy with the agent on and off. Lag becomes perceptible well before anyone complains about it, so set your own threshold first. Anything over about a second on paste is a finding.</t>
        </is>
      </c>
      <c r="F29" s="12" t="inlineStr">
        <is>
          <t>Table stakes</t>
        </is>
      </c>
      <c r="G29" s="13" t="inlineStr"/>
      <c r="H29" s="11" t="inlineStr"/>
      <c r="I29">
        <f>IF(AND(F29="Table stakes",G29="Fail"),IF(I28="",A29,I28&amp;", "&amp;A29),I28)</f>
        <v/>
      </c>
    </row>
    <row r="30" ht="29.2" customHeight="1">
      <c r="A30" s="10" t="inlineStr">
        <is>
          <t>U-29</t>
        </is>
      </c>
      <c r="B30" s="11" t="inlineStr">
        <is>
          <t>Agent &amp; Platform</t>
        </is>
      </c>
      <c r="C30" s="10" t="inlineStr">
        <is>
          <t>Deployment method coverage</t>
        </is>
      </c>
      <c r="D30" s="11" t="inlineStr">
        <is>
          <t>The agent has to reach the fleet you have.</t>
        </is>
      </c>
      <c r="E30" s="11" t="inlineStr">
        <is>
          <t>Confirm support for Intune, Jamf, SCCM, GPO, and non-persistent VDI.</t>
        </is>
      </c>
      <c r="F30" s="12" t="inlineStr">
        <is>
          <t>Table stakes</t>
        </is>
      </c>
      <c r="G30" s="13" t="inlineStr"/>
      <c r="H30" s="11" t="inlineStr"/>
      <c r="I30">
        <f>IF(AND(F30="Table stakes",G30="Fail"),IF(I29="",A30,I29&amp;", "&amp;A30),I29)</f>
        <v/>
      </c>
    </row>
    <row r="31" ht="29.2" customHeight="1">
      <c r="A31" s="10" t="inlineStr">
        <is>
          <t>U-30</t>
        </is>
      </c>
      <c r="B31" s="11" t="inlineStr">
        <is>
          <t>Agent &amp; Platform</t>
        </is>
      </c>
      <c r="C31" s="10" t="inlineStr">
        <is>
          <t>Tamper resistance and self-healing</t>
        </is>
      </c>
      <c r="D31" s="11" t="inlineStr">
        <is>
          <t>A technical user who can stop the service has no DLP.</t>
        </is>
      </c>
      <c r="E31" s="11" t="inlineStr">
        <is>
          <t>Attempt to stop the service, kill the process, and uninstall as a local administrator.</t>
        </is>
      </c>
      <c r="F31" s="12" t="inlineStr">
        <is>
          <t>Table stakes</t>
        </is>
      </c>
      <c r="G31" s="13" t="inlineStr"/>
      <c r="H31" s="11" t="inlineStr"/>
      <c r="I31">
        <f>IF(AND(F31="Table stakes",G31="Fail"),IF(I30="",A31,I30&amp;", "&amp;A31),I30)</f>
        <v/>
      </c>
    </row>
    <row r="32" ht="29.2" customHeight="1">
      <c r="A32" s="10" t="inlineStr">
        <is>
          <t>U-31</t>
        </is>
      </c>
      <c r="B32" s="11" t="inlineStr">
        <is>
          <t>Agent &amp; Platform</t>
        </is>
      </c>
      <c r="C32" s="10" t="inlineStr">
        <is>
          <t>Offline enforcement and event queueing</t>
        </is>
      </c>
      <c r="D32" s="11" t="inlineStr">
        <is>
          <t>Laptops spend real time off the network.</t>
        </is>
      </c>
      <c r="E32" s="11" t="inlineStr">
        <is>
          <t>Go offline for 24 hours, trigger events, reconnect, and confirm nothing is lost.</t>
        </is>
      </c>
      <c r="F32" s="12" t="inlineStr">
        <is>
          <t>Table stakes</t>
        </is>
      </c>
      <c r="G32" s="13" t="inlineStr"/>
      <c r="H32" s="11" t="inlineStr"/>
      <c r="I32">
        <f>IF(AND(F32="Table stakes",G32="Fail"),IF(I31="",A32,I31&amp;", "&amp;A32),I31)</f>
        <v/>
      </c>
    </row>
  </sheetData>
  <autoFilter ref="A1:H32"/>
  <conditionalFormatting sqref="G2:G32">
    <cfRule type="cellIs" priority="1" operator="equal" dxfId="0">
      <formula>"Pass"</formula>
    </cfRule>
    <cfRule type="cellIs" priority="2" operator="equal" dxfId="1">
      <formula>"Partial"</formula>
    </cfRule>
    <cfRule type="cellIs" priority="3" operator="equal" dxfId="2">
      <formula>"Fail"</formula>
    </cfRule>
    <cfRule type="cellIs" priority="4" operator="equal" dxfId="3">
      <formula>"N/A"</formula>
    </cfRule>
  </conditionalFormatting>
  <dataValidations count="1">
    <dataValidation sqref="G2:G32" showDropDown="0" showInputMessage="0" showErrorMessage="0" allowBlank="1" errorTitle="Invalid entry" error="Pick a value from the list." type="list">
      <formula1>"Pass,Partial,Fail,N/A"</formula1>
    </dataValidation>
  </dataValidations>
  <pageMargins left="0.75" right="0.75" top="1" bottom="1" header="0.5" footer="0.5"/>
  <pageSetup orientation="landscape" fitToWidth="1"/>
</worksheet>
</file>

<file path=xl/worksheets/sheet6.xml><?xml version="1.0" encoding="utf-8"?>
<worksheet xmlns="http://schemas.openxmlformats.org/spreadsheetml/2006/main">
  <sheetPr>
    <tabColor rgb="001F6FEB"/>
    <outlinePr summaryBelow="1" summaryRight="1"/>
    <pageSetUpPr/>
  </sheetPr>
  <dimension ref="A2:I33"/>
  <sheetViews>
    <sheetView showGridLines="0" workbookViewId="0">
      <selection activeCell="A1" sqref="A1"/>
    </sheetView>
  </sheetViews>
  <sheetFormatPr baseColWidth="8" defaultRowHeight="15"/>
  <cols>
    <col width="3" customWidth="1" min="1" max="1"/>
    <col width="34" customWidth="1" min="2" max="2"/>
    <col width="11" customWidth="1" min="3" max="3"/>
    <col width="11" customWidth="1" min="4" max="4"/>
    <col width="11" customWidth="1" min="5" max="5"/>
    <col width="11" customWidth="1" min="6" max="6"/>
    <col width="11" customWidth="1" min="7" max="7"/>
    <col width="13" customWidth="1" min="8" max="8"/>
    <col width="50" customWidth="1" min="9" max="9"/>
  </cols>
  <sheetData>
    <row r="2" ht="22" customHeight="1">
      <c r="B2" s="1" t="inlineStr">
        <is>
          <t>Scoring Summary</t>
        </is>
      </c>
    </row>
    <row r="3">
      <c r="B3" s="19" t="inlineStr">
        <is>
          <t>Every figure below is a formula over the Result columns. It updates as you fill the sheets in. One vocabulary throughout: Pass / Partial / Fail / N/A, blank = not yet tested.</t>
        </is>
      </c>
    </row>
    <row r="5" ht="26" customHeight="1">
      <c r="A5" s="20" t="n"/>
      <c r="B5" s="9" t="inlineStr">
        <is>
          <t>Section</t>
        </is>
      </c>
      <c r="C5" s="9" t="inlineStr">
        <is>
          <t>Pass</t>
        </is>
      </c>
      <c r="D5" s="9" t="inlineStr">
        <is>
          <t>Partial</t>
        </is>
      </c>
      <c r="E5" s="9" t="inlineStr">
        <is>
          <t>Fail</t>
        </is>
      </c>
      <c r="F5" s="9" t="inlineStr">
        <is>
          <t>N/A</t>
        </is>
      </c>
      <c r="G5" s="9" t="inlineStr">
        <is>
          <t>Untested</t>
        </is>
      </c>
      <c r="H5" s="9" t="inlineStr">
        <is>
          <t>Coverage</t>
        </is>
      </c>
      <c r="I5" s="9" t="inlineStr">
        <is>
          <t>What the score means</t>
        </is>
      </c>
    </row>
    <row r="6" ht="29.2" customHeight="1">
      <c r="B6" s="10" t="inlineStr">
        <is>
          <t>1. Classification</t>
        </is>
      </c>
      <c r="C6" s="13">
        <f>COUNTIF('1. Classification'!$I$2:$I$22,"Pass")</f>
        <v/>
      </c>
      <c r="D6" s="13">
        <f>COUNTIF('1. Classification'!$I$2:$I$22,"Partial")</f>
        <v/>
      </c>
      <c r="E6" s="13">
        <f>COUNTIF('1. Classification'!$I$2:$I$22,"Fail")</f>
        <v/>
      </c>
      <c r="F6" s="13">
        <f>COUNTIF('1. Classification'!$I$2:$I$22,"N/A")</f>
        <v/>
      </c>
      <c r="G6" s="13">
        <f>21-SUM(C6:F6)</f>
        <v/>
      </c>
      <c r="H6" s="21">
        <f>IFERROR((C6+0.5*D6)/(C6+D6+E6),"-")</f>
        <v/>
      </c>
      <c r="I6" s="22" t="inlineStr">
        <is>
          <t>Can the tool find your data? A low score here caps every other sheet.</t>
        </is>
      </c>
    </row>
    <row r="7" ht="29.2" customHeight="1">
      <c r="B7" s="10" t="inlineStr">
        <is>
          <t>2. Policy</t>
        </is>
      </c>
      <c r="C7" s="13">
        <f>COUNTIF('2. Policy'!$F$3:$G$93,"Pass")</f>
        <v/>
      </c>
      <c r="D7" s="13">
        <f>COUNTIF('2. Policy'!$F$3:$G$93,"Partial")</f>
        <v/>
      </c>
      <c r="E7" s="13">
        <f>COUNTIF('2. Policy'!$F$3:$G$93,"Fail")</f>
        <v/>
      </c>
      <c r="F7" s="13">
        <f>COUNTIF('2. Policy'!$F$3:$G$93,"N/A")</f>
        <v/>
      </c>
      <c r="G7" s="13">
        <f>182-SUM(C7:F7)</f>
        <v/>
      </c>
      <c r="H7" s="21">
        <f>IFERROR((C7+0.5*D7)/(C7+D7+E7),"-")</f>
        <v/>
      </c>
      <c r="I7" s="22" t="inlineStr">
        <is>
          <t>91 channel x OS rows, scored for Monitor / Warn and for Block (182 cells).</t>
        </is>
      </c>
    </row>
    <row r="8" ht="16.6" customHeight="1">
      <c r="B8" s="10" t="inlineStr">
        <is>
          <t>3. Investigations</t>
        </is>
      </c>
      <c r="C8" s="13">
        <f>COUNTIF('3. Investigations'!$G$2:$G$32,"Pass")</f>
        <v/>
      </c>
      <c r="D8" s="13">
        <f>COUNTIF('3. Investigations'!$G$2:$G$32,"Partial")</f>
        <v/>
      </c>
      <c r="E8" s="13">
        <f>COUNTIF('3. Investigations'!$G$2:$G$32,"Fail")</f>
        <v/>
      </c>
      <c r="F8" s="13">
        <f>COUNTIF('3. Investigations'!$G$2:$G$32,"N/A")</f>
        <v/>
      </c>
      <c r="G8" s="13">
        <f>31-SUM(C8:F8)</f>
        <v/>
      </c>
      <c r="H8" s="21">
        <f>IFERROR((C8+0.5*D8)/(C8+D8+E8),"-")</f>
        <v/>
      </c>
      <c r="I8" s="22" t="inlineStr">
        <is>
          <t>What it costs you per incident, in analyst hours.</t>
        </is>
      </c>
    </row>
    <row r="9" ht="16.6" customHeight="1">
      <c r="B9" s="10" t="inlineStr">
        <is>
          <t>4. Usability</t>
        </is>
      </c>
      <c r="C9" s="13">
        <f>COUNTIF('4. Usability'!$G$2:$G$32,"Pass")</f>
        <v/>
      </c>
      <c r="D9" s="13">
        <f>COUNTIF('4. Usability'!$G$2:$G$32,"Partial")</f>
        <v/>
      </c>
      <c r="E9" s="13">
        <f>COUNTIF('4. Usability'!$G$2:$G$32,"Fail")</f>
        <v/>
      </c>
      <c r="F9" s="13">
        <f>COUNTIF('4. Usability'!$G$2:$G$32,"N/A")</f>
        <v/>
      </c>
      <c r="G9" s="13">
        <f>31-SUM(C9:F9)</f>
        <v/>
      </c>
      <c r="H9" s="21">
        <f>IFERROR((C9+0.5*D9)/(C9+D9+E9),"-")</f>
        <v/>
      </c>
      <c r="I9" s="22" t="inlineStr">
        <is>
          <t>Whether the programme is still running in a year.</t>
        </is>
      </c>
    </row>
    <row r="11">
      <c r="B11" s="4" t="inlineStr">
        <is>
          <t>2. Policy - by operating system</t>
        </is>
      </c>
    </row>
    <row r="12" ht="26" customHeight="1">
      <c r="A12" s="20" t="n"/>
      <c r="B12" s="9" t="inlineStr">
        <is>
          <t>OS / action</t>
        </is>
      </c>
      <c r="C12" s="9" t="inlineStr">
        <is>
          <t>Pass</t>
        </is>
      </c>
      <c r="D12" s="9" t="inlineStr">
        <is>
          <t>Partial</t>
        </is>
      </c>
      <c r="E12" s="9" t="inlineStr">
        <is>
          <t>Fail</t>
        </is>
      </c>
      <c r="F12" s="9" t="inlineStr">
        <is>
          <t>N/A</t>
        </is>
      </c>
      <c r="G12" s="9" t="inlineStr">
        <is>
          <t>Untested</t>
        </is>
      </c>
      <c r="H12" s="9" t="inlineStr">
        <is>
          <t>Coverage</t>
        </is>
      </c>
      <c r="I12" s="9" t="inlineStr">
        <is>
          <t>Out of 91 channel x OS rows</t>
        </is>
      </c>
    </row>
    <row r="13" ht="16" customHeight="1">
      <c r="B13" s="10" t="inlineStr">
        <is>
          <t>Windows - Monitor / Warn</t>
        </is>
      </c>
      <c r="C13" s="13">
        <f>COUNTIFS('2. Policy'!$D$3:$D$93,"Windows",'2. Policy'!$F$3:$F$93,"Pass")</f>
        <v/>
      </c>
      <c r="D13" s="13">
        <f>COUNTIFS('2. Policy'!$D$3:$D$93,"Windows",'2. Policy'!$F$3:$F$93,"Partial")</f>
        <v/>
      </c>
      <c r="E13" s="13">
        <f>COUNTIFS('2. Policy'!$D$3:$D$93,"Windows",'2. Policy'!$F$3:$F$93,"Fail")</f>
        <v/>
      </c>
      <c r="F13" s="13">
        <f>COUNTIFS('2. Policy'!$D$3:$D$93,"Windows",'2. Policy'!$F$3:$F$93,"N/A")</f>
        <v/>
      </c>
      <c r="G13" s="13">
        <f>31-SUM(C13:F13)</f>
        <v/>
      </c>
      <c r="H13" s="21">
        <f>IFERROR((C13+0.5*D13)/(C13+D13+E13),"-")</f>
        <v/>
      </c>
      <c r="I13" s="22" t="inlineStr">
        <is>
          <t>Channel counts differ by OS because not every channel exists everywhere: Windows 31, macOS 32, Linux 28.</t>
        </is>
      </c>
    </row>
    <row r="14" ht="16" customHeight="1">
      <c r="B14" s="10" t="inlineStr">
        <is>
          <t>Windows - Block</t>
        </is>
      </c>
      <c r="C14" s="13">
        <f>COUNTIFS('2. Policy'!$D$3:$D$93,"Windows",'2. Policy'!$G$3:$G$93,"Pass")</f>
        <v/>
      </c>
      <c r="D14" s="13">
        <f>COUNTIFS('2. Policy'!$D$3:$D$93,"Windows",'2. Policy'!$G$3:$G$93,"Partial")</f>
        <v/>
      </c>
      <c r="E14" s="13">
        <f>COUNTIFS('2. Policy'!$D$3:$D$93,"Windows",'2. Policy'!$G$3:$G$93,"Fail")</f>
        <v/>
      </c>
      <c r="F14" s="13">
        <f>COUNTIFS('2. Policy'!$D$3:$D$93,"Windows",'2. Policy'!$G$3:$G$93,"N/A")</f>
        <v/>
      </c>
      <c r="G14" s="13">
        <f>31-SUM(C14:F14)</f>
        <v/>
      </c>
      <c r="H14" s="21">
        <f>IFERROR((C14+0.5*D14)/(C14+D14+E14),"-")</f>
        <v/>
      </c>
      <c r="I14" s="23" t="n"/>
    </row>
    <row r="15" ht="16" customHeight="1">
      <c r="B15" s="10" t="inlineStr">
        <is>
          <t>macOS - Monitor / Warn</t>
        </is>
      </c>
      <c r="C15" s="13">
        <f>COUNTIFS('2. Policy'!$D$3:$D$93,"macOS",'2. Policy'!$F$3:$F$93,"Pass")</f>
        <v/>
      </c>
      <c r="D15" s="13">
        <f>COUNTIFS('2. Policy'!$D$3:$D$93,"macOS",'2. Policy'!$F$3:$F$93,"Partial")</f>
        <v/>
      </c>
      <c r="E15" s="13">
        <f>COUNTIFS('2. Policy'!$D$3:$D$93,"macOS",'2. Policy'!$F$3:$F$93,"Fail")</f>
        <v/>
      </c>
      <c r="F15" s="13">
        <f>COUNTIFS('2. Policy'!$D$3:$D$93,"macOS",'2. Policy'!$F$3:$F$93,"N/A")</f>
        <v/>
      </c>
      <c r="G15" s="13">
        <f>32-SUM(C15:F15)</f>
        <v/>
      </c>
      <c r="H15" s="21">
        <f>IFERROR((C15+0.5*D15)/(C15+D15+E15),"-")</f>
        <v/>
      </c>
      <c r="I15" s="23" t="n"/>
    </row>
    <row r="16" ht="16" customHeight="1">
      <c r="B16" s="10" t="inlineStr">
        <is>
          <t>macOS - Block</t>
        </is>
      </c>
      <c r="C16" s="13">
        <f>COUNTIFS('2. Policy'!$D$3:$D$93,"macOS",'2. Policy'!$G$3:$G$93,"Pass")</f>
        <v/>
      </c>
      <c r="D16" s="13">
        <f>COUNTIFS('2. Policy'!$D$3:$D$93,"macOS",'2. Policy'!$G$3:$G$93,"Partial")</f>
        <v/>
      </c>
      <c r="E16" s="13">
        <f>COUNTIFS('2. Policy'!$D$3:$D$93,"macOS",'2. Policy'!$G$3:$G$93,"Fail")</f>
        <v/>
      </c>
      <c r="F16" s="13">
        <f>COUNTIFS('2. Policy'!$D$3:$D$93,"macOS",'2. Policy'!$G$3:$G$93,"N/A")</f>
        <v/>
      </c>
      <c r="G16" s="13">
        <f>32-SUM(C16:F16)</f>
        <v/>
      </c>
      <c r="H16" s="21">
        <f>IFERROR((C16+0.5*D16)/(C16+D16+E16),"-")</f>
        <v/>
      </c>
      <c r="I16" s="23" t="n"/>
    </row>
    <row r="17" ht="16" customHeight="1">
      <c r="B17" s="10" t="inlineStr">
        <is>
          <t>Linux - Monitor / Warn</t>
        </is>
      </c>
      <c r="C17" s="13">
        <f>COUNTIFS('2. Policy'!$D$3:$D$93,"Linux",'2. Policy'!$F$3:$F$93,"Pass")</f>
        <v/>
      </c>
      <c r="D17" s="13">
        <f>COUNTIFS('2. Policy'!$D$3:$D$93,"Linux",'2. Policy'!$F$3:$F$93,"Partial")</f>
        <v/>
      </c>
      <c r="E17" s="13">
        <f>COUNTIFS('2. Policy'!$D$3:$D$93,"Linux",'2. Policy'!$F$3:$F$93,"Fail")</f>
        <v/>
      </c>
      <c r="F17" s="13">
        <f>COUNTIFS('2. Policy'!$D$3:$D$93,"Linux",'2. Policy'!$F$3:$F$93,"N/A")</f>
        <v/>
      </c>
      <c r="G17" s="13">
        <f>28-SUM(C17:F17)</f>
        <v/>
      </c>
      <c r="H17" s="21">
        <f>IFERROR((C17+0.5*D17)/(C17+D17+E17),"-")</f>
        <v/>
      </c>
      <c r="I17" s="23" t="n"/>
    </row>
    <row r="18" ht="16" customHeight="1">
      <c r="B18" s="10" t="inlineStr">
        <is>
          <t>Linux - Block</t>
        </is>
      </c>
      <c r="C18" s="13">
        <f>COUNTIFS('2. Policy'!$D$3:$D$93,"Linux",'2. Policy'!$G$3:$G$93,"Pass")</f>
        <v/>
      </c>
      <c r="D18" s="13">
        <f>COUNTIFS('2. Policy'!$D$3:$D$93,"Linux",'2. Policy'!$G$3:$G$93,"Partial")</f>
        <v/>
      </c>
      <c r="E18" s="13">
        <f>COUNTIFS('2. Policy'!$D$3:$D$93,"Linux",'2. Policy'!$G$3:$G$93,"Fail")</f>
        <v/>
      </c>
      <c r="F18" s="13">
        <f>COUNTIFS('2. Policy'!$D$3:$D$93,"Linux",'2. Policy'!$G$3:$G$93,"N/A")</f>
        <v/>
      </c>
      <c r="G18" s="13">
        <f>28-SUM(C18:F18)</f>
        <v/>
      </c>
      <c r="H18" s="21">
        <f>IFERROR((C18+0.5*D18)/(C18+D18+E18),"-")</f>
        <v/>
      </c>
      <c r="I18" s="23" t="n"/>
    </row>
    <row r="20">
      <c r="B20" s="4" t="inlineStr">
        <is>
          <t>All sheets - by maturity tier</t>
        </is>
      </c>
    </row>
    <row r="21" ht="26" customHeight="1">
      <c r="A21" s="20" t="n"/>
      <c r="B21" s="9" t="inlineStr">
        <is>
          <t>Maturity tier</t>
        </is>
      </c>
      <c r="C21" s="9" t="inlineStr">
        <is>
          <t>Pass</t>
        </is>
      </c>
      <c r="D21" s="9" t="inlineStr">
        <is>
          <t>Partial</t>
        </is>
      </c>
      <c r="E21" s="9" t="inlineStr">
        <is>
          <t>Fail</t>
        </is>
      </c>
      <c r="F21" s="9" t="inlineStr">
        <is>
          <t>N/A</t>
        </is>
      </c>
      <c r="G21" s="9" t="inlineStr">
        <is>
          <t>Untested</t>
        </is>
      </c>
      <c r="H21" s="9" t="inlineStr">
        <is>
          <t>Coverage</t>
        </is>
      </c>
      <c r="I21" s="9" t="inlineStr">
        <is>
          <t>Why it matters</t>
        </is>
      </c>
    </row>
    <row r="22" ht="67" customHeight="1">
      <c r="B22" s="24" t="inlineStr">
        <is>
          <t>Table stakes</t>
        </is>
      </c>
      <c r="C22" s="13">
        <f>COUNTIFS('1. Classification'!$H$2:$H$22,"Table stakes",'1. Classification'!$I$2:$I$22,"Pass")+COUNTIFS('2. Policy'!$H$3:$H$93,"Table stakes",'2. Policy'!$G$3:$G$93,"Pass")+COUNTIFS('3. Investigations'!$F$2:$F$32,"Table stakes",'3. Investigations'!$G$2:$G$32,"Pass")+COUNTIFS('4. Usability'!$F$2:$F$32,"Table stakes",'4. Usability'!$G$2:$G$32,"Pass")</f>
        <v/>
      </c>
      <c r="D22" s="13">
        <f>COUNTIFS('1. Classification'!$H$2:$H$22,"Table stakes",'1. Classification'!$I$2:$I$22,"Partial")+COUNTIFS('2. Policy'!$H$3:$H$93,"Table stakes",'2. Policy'!$G$3:$G$93,"Partial")+COUNTIFS('3. Investigations'!$F$2:$F$32,"Table stakes",'3. Investigations'!$G$2:$G$32,"Partial")+COUNTIFS('4. Usability'!$F$2:$F$32,"Table stakes",'4. Usability'!$G$2:$G$32,"Partial")</f>
        <v/>
      </c>
      <c r="E22" s="13">
        <f>COUNTIFS('1. Classification'!$H$2:$H$22,"Table stakes",'1. Classification'!$I$2:$I$22,"Fail")+COUNTIFS('2. Policy'!$H$3:$H$93,"Table stakes",'2. Policy'!$G$3:$G$93,"Fail")+COUNTIFS('3. Investigations'!$F$2:$F$32,"Table stakes",'3. Investigations'!$G$2:$G$32,"Fail")+COUNTIFS('4. Usability'!$F$2:$F$32,"Table stakes",'4. Usability'!$G$2:$G$32,"Fail")</f>
        <v/>
      </c>
      <c r="F22" s="13">
        <f>COUNTIFS('1. Classification'!$H$2:$H$22,"Table stakes",'1. Classification'!$I$2:$I$22,"N/A")+COUNTIFS('2. Policy'!$H$3:$H$93,"Table stakes",'2. Policy'!$G$3:$G$93,"N/A")+COUNTIFS('3. Investigations'!$F$2:$F$32,"Table stakes",'3. Investigations'!$G$2:$G$32,"N/A")+COUNTIFS('4. Usability'!$F$2:$F$32,"Table stakes",'4. Usability'!$G$2:$G$32,"N/A")</f>
        <v/>
      </c>
      <c r="G22" s="13">
        <f>46-SUM(C22:F22)</f>
        <v/>
      </c>
      <c r="H22" s="21">
        <f>IFERROR((C22+0.5*D22)/(C22+D22+E22),"-")</f>
        <v/>
      </c>
      <c r="I22" s="22" t="inlineStr">
        <is>
          <t>Table stakes coverage below 70% means the product cannot cover the basics, whatever its differentiator score. Individual Fails here belong in your findings rather than averaged into a percentage. They are listed by row below.</t>
        </is>
      </c>
    </row>
    <row r="23" ht="16.6" customHeight="1">
      <c r="B23" s="25" t="inlineStr">
        <is>
          <t>Advanced</t>
        </is>
      </c>
      <c r="C23" s="13">
        <f>COUNTIFS('1. Classification'!$H$2:$H$22,"Advanced",'1. Classification'!$I$2:$I$22,"Pass")+COUNTIFS('2. Policy'!$H$3:$H$93,"Advanced",'2. Policy'!$G$3:$G$93,"Pass")+COUNTIFS('3. Investigations'!$F$2:$F$32,"Advanced",'3. Investigations'!$G$2:$G$32,"Pass")+COUNTIFS('4. Usability'!$F$2:$F$32,"Advanced",'4. Usability'!$G$2:$G$32,"Pass")</f>
        <v/>
      </c>
      <c r="D23" s="13">
        <f>COUNTIFS('1. Classification'!$H$2:$H$22,"Advanced",'1. Classification'!$I$2:$I$22,"Partial")+COUNTIFS('2. Policy'!$H$3:$H$93,"Advanced",'2. Policy'!$G$3:$G$93,"Partial")+COUNTIFS('3. Investigations'!$F$2:$F$32,"Advanced",'3. Investigations'!$G$2:$G$32,"Partial")+COUNTIFS('4. Usability'!$F$2:$F$32,"Advanced",'4. Usability'!$G$2:$G$32,"Partial")</f>
        <v/>
      </c>
      <c r="E23" s="13">
        <f>COUNTIFS('1. Classification'!$H$2:$H$22,"Advanced",'1. Classification'!$I$2:$I$22,"Fail")+COUNTIFS('2. Policy'!$H$3:$H$93,"Advanced",'2. Policy'!$G$3:$G$93,"Fail")+COUNTIFS('3. Investigations'!$F$2:$F$32,"Advanced",'3. Investigations'!$G$2:$G$32,"Fail")+COUNTIFS('4. Usability'!$F$2:$F$32,"Advanced",'4. Usability'!$G$2:$G$32,"Fail")</f>
        <v/>
      </c>
      <c r="F23" s="13">
        <f>COUNTIFS('1. Classification'!$H$2:$H$22,"Advanced",'1. Classification'!$I$2:$I$22,"N/A")+COUNTIFS('2. Policy'!$H$3:$H$93,"Advanced",'2. Policy'!$G$3:$G$93,"N/A")+COUNTIFS('3. Investigations'!$F$2:$F$32,"Advanced",'3. Investigations'!$G$2:$G$32,"N/A")+COUNTIFS('4. Usability'!$F$2:$F$32,"Advanced",'4. Usability'!$G$2:$G$32,"N/A")</f>
        <v/>
      </c>
      <c r="G23" s="13">
        <f>65-SUM(C23:F23)</f>
        <v/>
      </c>
      <c r="H23" s="21">
        <f>IFERROR((C23+0.5*D23)/(C23+D23+E23),"-")</f>
        <v/>
      </c>
      <c r="I23" s="22" t="inlineStr">
        <is>
          <t>Where mature products separate from adequate ones.</t>
        </is>
      </c>
    </row>
    <row r="24" ht="29.2" customHeight="1">
      <c r="B24" s="26" t="inlineStr">
        <is>
          <t>Differentiator</t>
        </is>
      </c>
      <c r="C24" s="13">
        <f>COUNTIFS('1. Classification'!$H$2:$H$22,"Differentiator",'1. Classification'!$I$2:$I$22,"Pass")+COUNTIFS('2. Policy'!$H$3:$H$93,"Differentiator",'2. Policy'!$G$3:$G$93,"Pass")+COUNTIFS('3. Investigations'!$F$2:$F$32,"Differentiator",'3. Investigations'!$G$2:$G$32,"Pass")+COUNTIFS('4. Usability'!$F$2:$F$32,"Differentiator",'4. Usability'!$G$2:$G$32,"Pass")</f>
        <v/>
      </c>
      <c r="D24" s="13">
        <f>COUNTIFS('1. Classification'!$H$2:$H$22,"Differentiator",'1. Classification'!$I$2:$I$22,"Partial")+COUNTIFS('2. Policy'!$H$3:$H$93,"Differentiator",'2. Policy'!$G$3:$G$93,"Partial")+COUNTIFS('3. Investigations'!$F$2:$F$32,"Differentiator",'3. Investigations'!$G$2:$G$32,"Partial")+COUNTIFS('4. Usability'!$F$2:$F$32,"Differentiator",'4. Usability'!$G$2:$G$32,"Partial")</f>
        <v/>
      </c>
      <c r="E24" s="13">
        <f>COUNTIFS('1. Classification'!$H$2:$H$22,"Differentiator",'1. Classification'!$I$2:$I$22,"Fail")+COUNTIFS('2. Policy'!$H$3:$H$93,"Differentiator",'2. Policy'!$G$3:$G$93,"Fail")+COUNTIFS('3. Investigations'!$F$2:$F$32,"Differentiator",'3. Investigations'!$G$2:$G$32,"Fail")+COUNTIFS('4. Usability'!$F$2:$F$32,"Differentiator",'4. Usability'!$G$2:$G$32,"Fail")</f>
        <v/>
      </c>
      <c r="F24" s="13">
        <f>COUNTIFS('1. Classification'!$H$2:$H$22,"Differentiator",'1. Classification'!$I$2:$I$22,"N/A")+COUNTIFS('2. Policy'!$H$3:$H$93,"Differentiator",'2. Policy'!$G$3:$G$93,"N/A")+COUNTIFS('3. Investigations'!$F$2:$F$32,"Differentiator",'3. Investigations'!$G$2:$G$32,"N/A")+COUNTIFS('4. Usability'!$F$2:$F$32,"Differentiator",'4. Usability'!$G$2:$G$32,"N/A")</f>
        <v/>
      </c>
      <c r="G24" s="13">
        <f>63-SUM(C24:F24)</f>
        <v/>
      </c>
      <c r="H24" s="21">
        <f>IFERROR((C24+0.5*D24)/(C24+D24+E24),"-")</f>
        <v/>
      </c>
      <c r="I24" s="22" t="inlineStr">
        <is>
          <t>Few products pass many of these. A low score is information, not a verdict.</t>
        </is>
      </c>
    </row>
    <row r="26">
      <c r="B26" s="4" t="inlineStr">
        <is>
          <t>Table stakes failures - by row</t>
        </is>
      </c>
    </row>
    <row r="27" ht="30" customHeight="1">
      <c r="A27" s="20" t="n"/>
      <c r="B27" s="9" t="inlineStr">
        <is>
          <t>Sheet</t>
        </is>
      </c>
      <c r="C27" s="9" t="inlineStr">
        <is>
          <t>Table stakes rows</t>
        </is>
      </c>
      <c r="D27" s="9" t="inlineStr">
        <is>
          <t>Fails</t>
        </is>
      </c>
      <c r="E27" s="9" t="inlineStr">
        <is>
          <t>Failed row IDs</t>
        </is>
      </c>
      <c r="F27" s="27" t="n"/>
      <c r="G27" s="27" t="n"/>
      <c r="H27" s="27" t="n"/>
      <c r="I27" s="28" t="n"/>
    </row>
    <row r="28" ht="18" customHeight="1">
      <c r="B28" s="10" t="inlineStr">
        <is>
          <t>1. Classification</t>
        </is>
      </c>
      <c r="C28" s="13">
        <f>COUNTIF('1. Classification'!$H$2:$H$22,"Table stakes")</f>
        <v/>
      </c>
      <c r="D28" s="13">
        <f>COUNTIFS('1. Classification'!$H$2:$H$22,"Table stakes",'1. Classification'!$I$2:$I$22,"Fail")</f>
        <v/>
      </c>
      <c r="E28" s="11">
        <f>IF(D28=0,"None recorded",'1. Classification'!$K$22)</f>
        <v/>
      </c>
      <c r="F28" s="11" t="n"/>
      <c r="G28" s="11" t="n"/>
      <c r="H28" s="11" t="n"/>
      <c r="I28" s="11" t="n"/>
    </row>
    <row r="29" ht="41.8" customHeight="1">
      <c r="B29" s="10" t="inlineStr">
        <is>
          <t>2. Policy (Block)</t>
        </is>
      </c>
      <c r="C29" s="13">
        <f>COUNTIF('2. Policy'!$H$3:$H$93,"Table stakes")</f>
        <v/>
      </c>
      <c r="D29" s="13">
        <f>COUNTIFS('2. Policy'!$H$3:$H$93,"Table stakes",'2. Policy'!$G$3:$G$93,"Fail")</f>
        <v/>
      </c>
      <c r="E29" s="11">
        <f>IF(D29=0,"None recorded",'2. Policy'!$K$93)</f>
        <v/>
      </c>
      <c r="F29" s="11" t="n"/>
      <c r="G29" s="11" t="n"/>
      <c r="H29" s="11" t="n"/>
      <c r="I29" s="11" t="n"/>
    </row>
    <row r="30" ht="18" customHeight="1">
      <c r="B30" s="10" t="inlineStr">
        <is>
          <t>3. Investigations</t>
        </is>
      </c>
      <c r="C30" s="13">
        <f>COUNTIF('3. Investigations'!$F$2:$F$32,"Table stakes")</f>
        <v/>
      </c>
      <c r="D30" s="13">
        <f>COUNTIFS('3. Investigations'!$F$2:$F$32,"Table stakes",'3. Investigations'!$G$2:$G$32,"Fail")</f>
        <v/>
      </c>
      <c r="E30" s="11">
        <f>IF(D30=0,"None recorded",'3. Investigations'!$I$32)</f>
        <v/>
      </c>
      <c r="F30" s="11" t="n"/>
      <c r="G30" s="11" t="n"/>
      <c r="H30" s="11" t="n"/>
      <c r="I30" s="11" t="n"/>
    </row>
    <row r="31" ht="18" customHeight="1">
      <c r="B31" s="10" t="inlineStr">
        <is>
          <t>4. Usability</t>
        </is>
      </c>
      <c r="C31" s="13">
        <f>COUNTIF('4. Usability'!$F$2:$F$32,"Table stakes")</f>
        <v/>
      </c>
      <c r="D31" s="13">
        <f>COUNTIFS('4. Usability'!$F$2:$F$32,"Table stakes",'4. Usability'!$G$2:$G$32,"Fail")</f>
        <v/>
      </c>
      <c r="E31" s="11">
        <f>IF(D31=0,"None recorded",'4. Usability'!$I$32)</f>
        <v/>
      </c>
      <c r="F31" s="11" t="n"/>
      <c r="G31" s="11" t="n"/>
      <c r="H31" s="11" t="n"/>
      <c r="I31" s="11" t="n"/>
    </row>
    <row r="33">
      <c r="B33" s="3" t="inlineStr">
        <is>
          <t>Coverage = (Pass + 0.5 x Partial) / (Pass + Partial + Fail). N/A and untested rows are excluded. Table stakes coverage below 70% is highlighted. The tier rollup and the failures list both score the Policy sheet on its Block column, the stricter of its two result columns.</t>
        </is>
      </c>
    </row>
  </sheetData>
  <mergeCells count="7">
    <mergeCell ref="E30:I30"/>
    <mergeCell ref="E29:I29"/>
    <mergeCell ref="B33:I33"/>
    <mergeCell ref="E28:I28"/>
    <mergeCell ref="B3:I3"/>
    <mergeCell ref="E27:I27"/>
    <mergeCell ref="E31:I31"/>
  </mergeCells>
  <conditionalFormatting sqref="H22">
    <cfRule type="expression" priority="1" dxfId="2">
      <formula>AND(ISNUMBER($H$22),$H$22&lt;0.7)</formula>
    </cfRule>
  </conditionalFormatting>
  <pageMargins left="0.75" right="0.75" top="1" bottom="1" header="0.5" footer="0.5"/>
  <pageSetup orientation="landscape" fitToWidth="1"/>
  <drawing xmlns:r="http://schemas.openxmlformats.org/officeDocument/2006/relationships" r:id="rId1"/>
</worksheet>
</file>

<file path=xl/worksheets/sheet7.xml><?xml version="1.0" encoding="utf-8"?>
<worksheet xmlns="http://schemas.openxmlformats.org/spreadsheetml/2006/main">
  <sheetPr>
    <tabColor rgb="001F6FEB"/>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15" customWidth="1" min="1" max="1"/>
    <col width="15" customWidth="1" min="2" max="2"/>
    <col width="24" customWidth="1" min="3" max="3"/>
    <col width="66" customWidth="1" min="4" max="4"/>
    <col width="66" customWidth="1" min="5" max="5"/>
  </cols>
  <sheetData>
    <row r="1" ht="32" customHeight="1">
      <c r="A1" s="29" t="inlineStr">
        <is>
          <t>What changed in each version, and why. Row IDs in an entry are as they were in that version: IDs are renumbered whenever rows are added or removed, so an older entry may name a row that now has a different ID.</t>
        </is>
      </c>
    </row>
    <row r="2" ht="26" customHeight="1">
      <c r="A2" s="9" t="inlineStr">
        <is>
          <t>Version</t>
        </is>
      </c>
      <c r="B2" s="9" t="inlineStr">
        <is>
          <t>Date</t>
        </is>
      </c>
      <c r="C2" s="9" t="inlineStr">
        <is>
          <t>Rows</t>
        </is>
      </c>
      <c r="D2" s="9" t="inlineStr">
        <is>
          <t>Change</t>
        </is>
      </c>
      <c r="E2" s="9" t="inlineStr">
        <is>
          <t>Why</t>
        </is>
      </c>
    </row>
    <row r="3" ht="41.8" customHeight="1">
      <c r="A3" s="30" t="n">
        <v>7</v>
      </c>
      <c r="B3" s="11" t="inlineStr">
        <is>
          <t>2026-10-09</t>
        </is>
      </c>
      <c r="C3" s="10" t="inlineStr">
        <is>
          <t>P-G01 (all OS)</t>
        </is>
      </c>
      <c r="D3" s="11" t="inlineStr">
        <is>
          <t>Image upload removed from the GenAI web chat test. It now covers paste and .csv upload.</t>
        </is>
      </c>
      <c r="E3" s="11" t="inlineStr">
        <is>
          <t>The row was testing two capabilities at once. Pulling text out of images is slow, so blocking on it is a separate and much harder capability, and it was pulling down a Table stakes row.</t>
        </is>
      </c>
    </row>
    <row r="4" ht="29.2" customHeight="1">
      <c r="A4" s="30" t="n">
        <v>7</v>
      </c>
      <c r="B4" s="11" t="inlineStr">
        <is>
          <t>2026-10-09</t>
        </is>
      </c>
      <c r="C4" s="10" t="inlineStr">
        <is>
          <t>P-G07 (all OS)</t>
        </is>
      </c>
      <c r="D4" s="11" t="inlineStr">
        <is>
          <t>New channel: GenAI image upload. Advanced on Windows, Differentiator on macOS and Linux.</t>
        </is>
      </c>
      <c r="E4" s="11" t="inlineStr">
        <is>
          <t>The image half of P-G01, tested on its own. Block timing records whether the block landed before the upload completed.</t>
        </is>
      </c>
    </row>
    <row r="5" ht="29.2" customHeight="1">
      <c r="A5" s="30" t="n">
        <v>7</v>
      </c>
      <c r="B5" s="11" t="inlineStr">
        <is>
          <t>2026-10-09</t>
        </is>
      </c>
      <c r="C5" s="10" t="inlineStr">
        <is>
          <t>P-P01 (all OS)</t>
        </is>
      </c>
      <c r="D5" s="11" t="inlineStr">
        <is>
          <t>Added: score Partial if only the copy variant is covered.</t>
        </is>
      </c>
      <c r="E5" s="11" t="inlineStr">
        <is>
          <t>Makes explicit how to score a tool that handles a plain copy but not Save As straight to the drive.</t>
        </is>
      </c>
    </row>
    <row r="6" ht="41.8" customHeight="1">
      <c r="A6" s="30" t="n">
        <v>7</v>
      </c>
      <c r="B6" s="11" t="inlineStr">
        <is>
          <t>2026-10-09</t>
        </is>
      </c>
      <c r="C6" s="10" t="inlineStr">
        <is>
          <t>C-A07, C-C03, I-15, I-17, U-04, U-07, U-08</t>
        </is>
      </c>
      <c r="D6" s="11" t="inlineStr">
        <is>
          <t>Re-tiered from Differentiator to Advanced.</t>
        </is>
      </c>
      <c r="E6" s="11" t="inlineStr">
        <is>
          <t>These capabilities are now common in mature products, so they no longer meet the Differentiator definition of "few products do this well".</t>
        </is>
      </c>
    </row>
    <row r="7" ht="29.2" customHeight="1">
      <c r="A7" s="30" t="n">
        <v>7</v>
      </c>
      <c r="B7" s="11" t="inlineStr">
        <is>
          <t>2026-10-09</t>
        </is>
      </c>
      <c r="C7" s="10" t="inlineStr">
        <is>
          <t>U-17, U-18</t>
        </is>
      </c>
      <c r="D7" s="11" t="inlineStr">
        <is>
          <t>U-17 narrowed to separation of duties. The approval workflow for enforcement changes is now its own row, U-18 (Advanced).</t>
        </is>
      </c>
      <c r="E7" s="11" t="inlineStr">
        <is>
          <t>The row bundled a basic control with an approval workflow, so one capability could fail a product on a Table stakes row.</t>
        </is>
      </c>
    </row>
    <row r="8" ht="29.2" customHeight="1">
      <c r="A8" s="30" t="n">
        <v>7</v>
      </c>
      <c r="B8" s="11" t="inlineStr">
        <is>
          <t>2026-10-09</t>
        </is>
      </c>
      <c r="C8" s="10" t="inlineStr">
        <is>
          <t>U-05</t>
        </is>
      </c>
      <c r="D8" s="11" t="inlineStr">
        <is>
          <t>Pass now requires a count of would-be blocks calculated from real historical activity.</t>
        </is>
      </c>
      <c r="E8" s="11" t="inlineStr">
        <is>
          <t>Previewing what an intervention will look like is not simulation.</t>
        </is>
      </c>
    </row>
    <row r="9" ht="29.2" customHeight="1">
      <c r="A9" s="30" t="n">
        <v>7</v>
      </c>
      <c r="B9" s="11" t="inlineStr">
        <is>
          <t>2026-10-09</t>
        </is>
      </c>
      <c r="C9" s="10" t="inlineStr">
        <is>
          <t>U-06</t>
        </is>
      </c>
      <c r="D9" s="11" t="inlineStr">
        <is>
          <t>Reworked as "Justification as a control, not a log entry". Differentiator to Advanced.</t>
        </is>
      </c>
      <c r="E9" s="11" t="inlineStr">
        <is>
          <t>The old row demanded one implementation; this one accepts several, and makes free text the requirement.</t>
        </is>
      </c>
    </row>
    <row r="10" ht="41.8" customHeight="1">
      <c r="A10" s="30" t="n">
        <v>7</v>
      </c>
      <c r="B10" s="11" t="inlineStr">
        <is>
          <t>2026-10-09</t>
        </is>
      </c>
      <c r="C10" s="10" t="inlineStr">
        <is>
          <t>U-22 to U-26</t>
        </is>
      </c>
      <c r="D10" s="11" t="inlineStr">
        <is>
          <t>New End-User Experience rows: working redirect to the sanctioned alternative, request approval before proceeding, time-bound exceptions, modify the action rather than stop it, and intervention fatigue.</t>
        </is>
      </c>
      <c r="E10" s="11" t="inlineStr">
        <is>
          <t>Tests the options between allowing and blocking, and whether a prompt keeps its meaning when it is shown repeatedly.</t>
        </is>
      </c>
    </row>
    <row r="11" ht="41.8" customHeight="1">
      <c r="A11" s="30" t="n">
        <v>7</v>
      </c>
      <c r="B11" s="11" t="inlineStr">
        <is>
          <t>2026-10-09</t>
        </is>
      </c>
      <c r="C11" s="10" t="inlineStr">
        <is>
          <t>I-28 to I-31</t>
        </is>
      </c>
      <c r="D11" s="11" t="inlineStr">
        <is>
          <t>New Investigations area, AI Agent Activity: agent and tool inventory, structured capture of agent sessions, agent / person / account attribution, and MCP servers and sub-agents.</t>
        </is>
      </c>
      <c r="E11" s="11" t="inlineStr">
        <is>
          <t>You cannot govern agents you do not know are running, and an open AI app says nothing about what the agent did.</t>
        </is>
      </c>
    </row>
    <row r="12" ht="29.2" customHeight="1">
      <c r="A12" s="30" t="n">
        <v>7</v>
      </c>
      <c r="B12" s="11" t="inlineStr">
        <is>
          <t>2026-10-09</t>
        </is>
      </c>
      <c r="C12" s="10" t="inlineStr">
        <is>
          <t>Policy sheet</t>
        </is>
      </c>
      <c r="D12" s="11" t="inlineStr">
        <is>
          <t>New Block timing column on every row: Inline, After the fact or Not blocked.</t>
        </is>
      </c>
      <c r="E12" s="11" t="inlineStr">
        <is>
          <t>Records whether a block landed before the data left. Not scored, so it changes no coverage figure.</t>
        </is>
      </c>
    </row>
    <row r="13" ht="54.4" customHeight="1">
      <c r="A13" s="30" t="n">
        <v>7</v>
      </c>
      <c r="B13" s="11" t="inlineStr">
        <is>
          <t>2026-10-09</t>
        </is>
      </c>
      <c r="C13" s="10" t="inlineStr">
        <is>
          <t>Read Me</t>
        </is>
      </c>
      <c r="D13" s="11" t="inlineStr">
        <is>
          <t>Fixed three glossary pointers: Agentic browser and MTP / PTP pointed at the wrong rows, and WSL described a channel cut in v3 (entry removed). Replaced a legend entry still describing the Yes / No scoring retired in v2.</t>
        </is>
      </c>
      <c r="E13" s="11" t="inlineStr">
        <is>
          <t>Glossary pointers are now looked up by row name when the workbook is built, so they cannot drift onto another row again.</t>
        </is>
      </c>
    </row>
    <row r="14" ht="29.2" customHeight="1">
      <c r="A14" s="30" t="n">
        <v>7</v>
      </c>
      <c r="B14" s="11" t="inlineStr">
        <is>
          <t>2026-10-09</t>
        </is>
      </c>
      <c r="C14" s="10" t="inlineStr">
        <is>
          <t>C-A05</t>
        </is>
      </c>
      <c r="D14" s="11" t="inlineStr">
        <is>
          <t>Unique vs total match counting (C-A05 in v6) is now the first step of the severity tiers row, which is C-A05 in v7.</t>
        </is>
      </c>
      <c r="E14" s="11" t="inlineStr">
        <is>
          <t>C-A05 duplicated the first step of the unique-match tiering row.</t>
        </is>
      </c>
    </row>
    <row r="15" ht="29.2" customHeight="1">
      <c r="A15" s="30" t="n">
        <v>7</v>
      </c>
      <c r="B15" s="11" t="inlineStr">
        <is>
          <t>2026-10-09</t>
        </is>
      </c>
      <c r="C15" s="10" t="inlineStr">
        <is>
          <t>C-A06</t>
        </is>
      </c>
      <c r="D15" s="11" t="inlineStr">
        <is>
          <t>Rewrote what the confidence test measures and its expected result, which no longer names specific confidence values.</t>
        </is>
      </c>
      <c r="E15" s="11" t="inlineStr">
        <is>
          <t>The confidence expected result assumed one numbering scheme.</t>
        </is>
      </c>
    </row>
    <row r="16" ht="29.2" customHeight="1">
      <c r="A16" s="30" t="n">
        <v>7</v>
      </c>
      <c r="B16" s="11" t="inlineStr">
        <is>
          <t>2026-10-09</t>
        </is>
      </c>
      <c r="C16" s="10" t="inlineStr">
        <is>
          <t>P-G01, P-G02, P-G04 (all OS)</t>
        </is>
      </c>
      <c r="D16" s="11" t="inlineStr">
        <is>
          <t>Rewrote the test steps so any control within the product under test counts, whatever its mechanism.</t>
        </is>
      </c>
      <c r="E16" s="11" t="inlineStr">
        <is>
          <t>P-G01, P-G02 and P-G04 now test outcomes rather than mechanisms.</t>
        </is>
      </c>
    </row>
    <row r="17" ht="54.4" customHeight="1">
      <c r="A17" s="30" t="n">
        <v>7</v>
      </c>
      <c r="B17" s="11" t="inlineStr">
        <is>
          <t>2026-10-09</t>
        </is>
      </c>
      <c r="C17" s="10" t="inlineStr">
        <is>
          <t>Enforcement sheet</t>
        </is>
      </c>
      <c r="D17" s="11" t="inlineStr">
        <is>
          <t>Removed the Enforcement sheet; its six rows are listed in the ID map below. Investigations and Usability are now sheets 3 and 4. A new Read Me line asks you to repeat a passing Block with content identified by exact data match, AI classification or origin.</t>
        </is>
      </c>
      <c r="E17" s="11" t="inlineStr">
        <is>
          <t>The Enforcement sheet overlapped the Block timing column and favoured particular architectures.</t>
        </is>
      </c>
    </row>
    <row r="18" ht="29.2" customHeight="1">
      <c r="A18" s="30" t="n">
        <v>7</v>
      </c>
      <c r="B18" s="11" t="inlineStr">
        <is>
          <t>2026-10-09</t>
        </is>
      </c>
      <c r="C18" s="10" t="inlineStr">
        <is>
          <t>Read Me</t>
        </is>
      </c>
      <c r="D18" s="11" t="inlineStr">
        <is>
          <t>New guidance: Check Linux first, Short on time, Endpoint controls only, and Classification method matters for blocking.</t>
        </is>
      </c>
      <c r="E18" s="11" t="inlineStr">
        <is>
          <t>The new Read Me lines help evaluators prioritise.</t>
        </is>
      </c>
    </row>
    <row r="19" ht="41.8" customHeight="1">
      <c r="A19" s="30" t="n">
        <v>7</v>
      </c>
      <c r="B19" s="11" t="inlineStr">
        <is>
          <t>2026-10-09</t>
        </is>
      </c>
      <c r="C19" s="10" t="inlineStr">
        <is>
          <t>All sheets, including C-C02, C-D03, C-D04, I-10 and I-28</t>
        </is>
      </c>
      <c r="D19" s="11" t="inlineStr">
        <is>
          <t>Rewrote unsupported claims and one-line sayings, marked optional checks as not required for Pass, and replaced spaced dashes and emphasis caps.</t>
        </is>
      </c>
      <c r="E19" s="11" t="inlineStr">
        <is>
          <t>Wording cleanup: unsupported claims removed, optional checks marked as not required for Pass, and dashes and emphasis caps removed.</t>
        </is>
      </c>
    </row>
    <row r="20" ht="41.8" customHeight="1">
      <c r="A20" s="30" t="n">
        <v>7</v>
      </c>
      <c r="B20" s="11" t="inlineStr">
        <is>
          <t>2026-10-09</t>
        </is>
      </c>
      <c r="C20" s="10" t="inlineStr">
        <is>
          <t>Read Me</t>
        </is>
      </c>
      <c r="D20" s="11" t="inlineStr">
        <is>
          <t>The regex test-data line printed raw template code instead of a row ID; it now prints C-B01. The Linux note now says Fail or blank, and refers to Linux rows rather than columns.</t>
        </is>
      </c>
      <c r="E20" s="11" t="inlineStr">
        <is>
          <t>The template bug and the stale "No" wording are fixed.</t>
        </is>
      </c>
    </row>
    <row r="21" ht="41.8" customHeight="1">
      <c r="A21" s="30" t="n">
        <v>7</v>
      </c>
      <c r="B21" s="11" t="inlineStr">
        <is>
          <t>2026-10-09</t>
        </is>
      </c>
      <c r="C21" s="10" t="inlineStr">
        <is>
          <t>See ID map</t>
        </is>
      </c>
      <c r="D21" s="11" t="inlineStr">
        <is>
          <t>Row IDs changed in Classification and Usability, and rows were added or removed on other sheets. The ID map below lists every row whose ID differs from v6.</t>
        </is>
      </c>
      <c r="E21" s="11" t="inlineStr">
        <is>
          <t>New rows were placed in their areas and removed rows closed their gaps, and IDs follow sheet position. The map lets a scored v6 workbook be ported to v7 by lookup.</t>
        </is>
      </c>
    </row>
    <row r="23">
      <c r="A23" s="4" t="inlineStr">
        <is>
          <t>ID map: v6 to v7</t>
        </is>
      </c>
    </row>
    <row r="24" ht="41.8" customHeight="1">
      <c r="A24" s="7" t="inlineStr">
        <is>
          <t>Every row whose ID differs between v6 and v7, plus any row reworded enough that its old result should be re-scored rather than copied. To port a scored v6 workbook, look up each old ID in the first column and copy its result to the row in the second. Removed rows have no v7 home; New rows have no v6 score to bring across; a row whose name says re-score keeps its ID but needs scoring again.</t>
        </is>
      </c>
    </row>
    <row r="25" ht="22" customHeight="1">
      <c r="A25" s="9" t="inlineStr">
        <is>
          <t>v6 ID</t>
        </is>
      </c>
      <c r="B25" s="9" t="inlineStr">
        <is>
          <t>v7 ID</t>
        </is>
      </c>
      <c r="C25" s="9" t="inlineStr">
        <is>
          <t>Row name</t>
        </is>
      </c>
      <c r="D25" s="27" t="n"/>
      <c r="E25" s="28" t="n"/>
    </row>
    <row r="26">
      <c r="A26" s="11" t="inlineStr">
        <is>
          <t>C-A05</t>
        </is>
      </c>
      <c r="B26" s="31" t="inlineStr">
        <is>
          <t>Removed</t>
        </is>
      </c>
      <c r="C26" s="11" t="inlineStr">
        <is>
          <t>Unique vs total match counting (merged into Severity tiers by match count)</t>
        </is>
      </c>
      <c r="D26" s="27" t="n"/>
      <c r="E26" s="28" t="n"/>
    </row>
    <row r="27">
      <c r="A27" s="11" t="inlineStr">
        <is>
          <t>C-A06</t>
        </is>
      </c>
      <c r="B27" s="11" t="inlineStr">
        <is>
          <t>C-A05</t>
        </is>
      </c>
      <c r="C27" s="11" t="inlineStr">
        <is>
          <t>Severity tiers by match count</t>
        </is>
      </c>
      <c r="D27" s="27" t="n"/>
      <c r="E27" s="28" t="n"/>
    </row>
    <row r="28">
      <c r="A28" s="11" t="inlineStr">
        <is>
          <t>C-A07</t>
        </is>
      </c>
      <c r="B28" s="11" t="inlineStr">
        <is>
          <t>C-A06</t>
        </is>
      </c>
      <c r="C28" s="11" t="inlineStr">
        <is>
          <t>Confidence level / threshold tuning</t>
        </is>
      </c>
      <c r="D28" s="27" t="n"/>
      <c r="E28" s="28" t="n"/>
    </row>
    <row r="29">
      <c r="A29" s="11" t="inlineStr">
        <is>
          <t>C-A08</t>
        </is>
      </c>
      <c r="B29" s="11" t="inlineStr">
        <is>
          <t>C-A07</t>
        </is>
      </c>
      <c r="C29" s="11" t="inlineStr">
        <is>
          <t>Exact Data Match (EDM)</t>
        </is>
      </c>
      <c r="D29" s="27" t="n"/>
      <c r="E29" s="28" t="n"/>
    </row>
    <row r="30">
      <c r="A30" s="11" t="inlineStr">
        <is>
          <t>C-A09</t>
        </is>
      </c>
      <c r="B30" s="11" t="inlineStr">
        <is>
          <t>C-A08</t>
        </is>
      </c>
      <c r="C30" s="11" t="inlineStr">
        <is>
          <t>AI Classification of a business-specific document type</t>
        </is>
      </c>
      <c r="D30" s="27" t="n"/>
      <c r="E30" s="28" t="n"/>
    </row>
    <row r="31">
      <c r="A31" s="11" t="inlineStr">
        <is>
          <t>C-A10</t>
        </is>
      </c>
      <c r="B31" s="11" t="inlineStr">
        <is>
          <t>C-A09</t>
        </is>
      </c>
      <c r="C31" s="11" t="inlineStr">
        <is>
          <t>OCR on images</t>
        </is>
      </c>
      <c r="D31" s="27" t="n"/>
      <c r="E31" s="28" t="n"/>
    </row>
    <row r="32">
      <c r="A32" s="11" t="inlineStr">
        <is>
          <t>C-A11</t>
        </is>
      </c>
      <c r="B32" s="11" t="inlineStr">
        <is>
          <t>C-A10</t>
        </is>
      </c>
      <c r="C32" s="11" t="inlineStr">
        <is>
          <t>Archives and nested files</t>
        </is>
      </c>
      <c r="D32" s="27" t="n"/>
      <c r="E32" s="28" t="n"/>
    </row>
    <row r="33">
      <c r="A33" s="31" t="inlineStr">
        <is>
          <t>New</t>
        </is>
      </c>
      <c r="B33" s="11" t="inlineStr">
        <is>
          <t>P-G07.Windows</t>
        </is>
      </c>
      <c r="C33" s="11" t="inlineStr">
        <is>
          <t>GenAI image upload (Windows)</t>
        </is>
      </c>
      <c r="D33" s="27" t="n"/>
      <c r="E33" s="28" t="n"/>
    </row>
    <row r="34">
      <c r="A34" s="31" t="inlineStr">
        <is>
          <t>New</t>
        </is>
      </c>
      <c r="B34" s="11" t="inlineStr">
        <is>
          <t>P-G07.macOS</t>
        </is>
      </c>
      <c r="C34" s="11" t="inlineStr">
        <is>
          <t>GenAI image upload (macOS)</t>
        </is>
      </c>
      <c r="D34" s="27" t="n"/>
      <c r="E34" s="28" t="n"/>
    </row>
    <row r="35">
      <c r="A35" s="31" t="inlineStr">
        <is>
          <t>New</t>
        </is>
      </c>
      <c r="B35" s="11" t="inlineStr">
        <is>
          <t>P-G07.Linux</t>
        </is>
      </c>
      <c r="C35" s="11" t="inlineStr">
        <is>
          <t>GenAI image upload (Linux)</t>
        </is>
      </c>
      <c r="D35" s="27" t="n"/>
      <c r="E35" s="28" t="n"/>
    </row>
    <row r="36">
      <c r="A36" s="11" t="inlineStr">
        <is>
          <t>E-01</t>
        </is>
      </c>
      <c r="B36" s="31" t="inlineStr">
        <is>
          <t>Removed</t>
        </is>
      </c>
      <c r="C36" s="11" t="inlineStr">
        <is>
          <t>Exact Data Match (EDM)</t>
        </is>
      </c>
      <c r="D36" s="27" t="n"/>
      <c r="E36" s="28" t="n"/>
    </row>
    <row r="37">
      <c r="A37" s="11" t="inlineStr">
        <is>
          <t>E-02</t>
        </is>
      </c>
      <c r="B37" s="31" t="inlineStr">
        <is>
          <t>Removed</t>
        </is>
      </c>
      <c r="C37" s="11" t="inlineStr">
        <is>
          <t>AI Classification (LLM document-type labels)</t>
        </is>
      </c>
      <c r="D37" s="27" t="n"/>
      <c r="E37" s="28" t="n"/>
    </row>
    <row r="38">
      <c r="A38" s="11" t="inlineStr">
        <is>
          <t>E-03</t>
        </is>
      </c>
      <c r="B38" s="31" t="inlineStr">
        <is>
          <t>Removed</t>
        </is>
      </c>
      <c r="C38" s="11" t="inlineStr">
        <is>
          <t>AI classification with a cached verdict</t>
        </is>
      </c>
      <c r="D38" s="27" t="n"/>
      <c r="E38" s="28" t="n"/>
    </row>
    <row r="39">
      <c r="A39" s="11" t="inlineStr">
        <is>
          <t>E-04</t>
        </is>
      </c>
      <c r="B39" s="31" t="inlineStr">
        <is>
          <t>Removed</t>
        </is>
      </c>
      <c r="C39" s="11" t="inlineStr">
        <is>
          <t>Data lineage / origin</t>
        </is>
      </c>
      <c r="D39" s="27" t="n"/>
      <c r="E39" s="28" t="n"/>
    </row>
    <row r="40">
      <c r="A40" s="11" t="inlineStr">
        <is>
          <t>E-05</t>
        </is>
      </c>
      <c r="B40" s="31" t="inlineStr">
        <is>
          <t>Removed</t>
        </is>
      </c>
      <c r="C40" s="11" t="inlineStr">
        <is>
          <t>Behavioural / intent (UEBA)</t>
        </is>
      </c>
      <c r="D40" s="27" t="n"/>
      <c r="E40" s="28" t="n"/>
    </row>
    <row r="41">
      <c r="A41" s="11" t="inlineStr">
        <is>
          <t>E-06</t>
        </is>
      </c>
      <c r="B41" s="31" t="inlineStr">
        <is>
          <t>Removed</t>
        </is>
      </c>
      <c r="C41" s="11" t="inlineStr">
        <is>
          <t>Agentic / autonomous AI decisioning</t>
        </is>
      </c>
      <c r="D41" s="27" t="n"/>
      <c r="E41" s="28" t="n"/>
    </row>
    <row r="42">
      <c r="A42" s="31" t="inlineStr">
        <is>
          <t>New</t>
        </is>
      </c>
      <c r="B42" s="11" t="inlineStr">
        <is>
          <t>I-28</t>
        </is>
      </c>
      <c r="C42" s="11" t="inlineStr">
        <is>
          <t>AI agent and tool inventory</t>
        </is>
      </c>
      <c r="D42" s="27" t="n"/>
      <c r="E42" s="28" t="n"/>
    </row>
    <row r="43">
      <c r="A43" s="31" t="inlineStr">
        <is>
          <t>New</t>
        </is>
      </c>
      <c r="B43" s="11" t="inlineStr">
        <is>
          <t>I-29</t>
        </is>
      </c>
      <c r="C43" s="11" t="inlineStr">
        <is>
          <t>Structured capture of agent sessions</t>
        </is>
      </c>
      <c r="D43" s="27" t="n"/>
      <c r="E43" s="28" t="n"/>
    </row>
    <row r="44">
      <c r="A44" s="31" t="inlineStr">
        <is>
          <t>New</t>
        </is>
      </c>
      <c r="B44" s="11" t="inlineStr">
        <is>
          <t>I-30</t>
        </is>
      </c>
      <c r="C44" s="11" t="inlineStr">
        <is>
          <t>Agent, person and account attribution</t>
        </is>
      </c>
      <c r="D44" s="27" t="n"/>
      <c r="E44" s="28" t="n"/>
    </row>
    <row r="45">
      <c r="A45" s="31" t="inlineStr">
        <is>
          <t>New</t>
        </is>
      </c>
      <c r="B45" s="11" t="inlineStr">
        <is>
          <t>I-31</t>
        </is>
      </c>
      <c r="C45" s="11" t="inlineStr">
        <is>
          <t>Agent tool chain: MCP servers and sub-agents</t>
        </is>
      </c>
      <c r="D45" s="27" t="n"/>
      <c r="E45" s="28" t="n"/>
    </row>
    <row r="46">
      <c r="A46" s="11" t="inlineStr">
        <is>
          <t>U-06</t>
        </is>
      </c>
      <c r="B46" s="11" t="inlineStr">
        <is>
          <t>U-06</t>
        </is>
      </c>
      <c r="C46" s="11" t="inlineStr">
        <is>
          <t>Justification as a control, not a log entry (reworded and broadened from 'AI review of user override justifications'; re-score, do not copy the v6 result)</t>
        </is>
      </c>
      <c r="D46" s="27" t="n"/>
      <c r="E46" s="28" t="n"/>
    </row>
    <row r="47">
      <c r="A47" s="11" t="inlineStr">
        <is>
          <t>U-18</t>
        </is>
      </c>
      <c r="B47" s="11" t="inlineStr">
        <is>
          <t>U-19</t>
        </is>
      </c>
      <c r="C47" s="11" t="inlineStr">
        <is>
          <t>Policy tip clarity</t>
        </is>
      </c>
      <c r="D47" s="27" t="n"/>
      <c r="E47" s="28" t="n"/>
    </row>
    <row r="48">
      <c r="A48" s="11" t="inlineStr">
        <is>
          <t>U-19</t>
        </is>
      </c>
      <c r="B48" s="11" t="inlineStr">
        <is>
          <t>U-20</t>
        </is>
      </c>
      <c r="C48" s="11" t="inlineStr">
        <is>
          <t>Business justification capture on warn</t>
        </is>
      </c>
      <c r="D48" s="27" t="n"/>
      <c r="E48" s="28" t="n"/>
    </row>
    <row r="49">
      <c r="A49" s="11" t="inlineStr">
        <is>
          <t>U-20</t>
        </is>
      </c>
      <c r="B49" s="11" t="inlineStr">
        <is>
          <t>U-21</t>
        </is>
      </c>
      <c r="C49" s="11" t="inlineStr">
        <is>
          <t>False-positive reporting from the endpoint</t>
        </is>
      </c>
      <c r="D49" s="27" t="n"/>
      <c r="E49" s="28" t="n"/>
    </row>
    <row r="50">
      <c r="A50" s="11" t="inlineStr">
        <is>
          <t>U-21</t>
        </is>
      </c>
      <c r="B50" s="11" t="inlineStr">
        <is>
          <t>U-27</t>
        </is>
      </c>
      <c r="C50" s="11" t="inlineStr">
        <is>
          <t>Agent resource footprint</t>
        </is>
      </c>
      <c r="D50" s="27" t="n"/>
      <c r="E50" s="28" t="n"/>
    </row>
    <row r="51">
      <c r="A51" s="11" t="inlineStr">
        <is>
          <t>U-22</t>
        </is>
      </c>
      <c r="B51" s="11" t="inlineStr">
        <is>
          <t>U-28</t>
        </is>
      </c>
      <c r="C51" s="11" t="inlineStr">
        <is>
          <t>User-visible latency on common actions</t>
        </is>
      </c>
      <c r="D51" s="27" t="n"/>
      <c r="E51" s="28" t="n"/>
    </row>
    <row r="52">
      <c r="A52" s="11" t="inlineStr">
        <is>
          <t>U-23</t>
        </is>
      </c>
      <c r="B52" s="11" t="inlineStr">
        <is>
          <t>U-29</t>
        </is>
      </c>
      <c r="C52" s="11" t="inlineStr">
        <is>
          <t>Deployment method coverage</t>
        </is>
      </c>
      <c r="D52" s="27" t="n"/>
      <c r="E52" s="28" t="n"/>
    </row>
    <row r="53">
      <c r="A53" s="11" t="inlineStr">
        <is>
          <t>U-24</t>
        </is>
      </c>
      <c r="B53" s="11" t="inlineStr">
        <is>
          <t>U-30</t>
        </is>
      </c>
      <c r="C53" s="11" t="inlineStr">
        <is>
          <t>Tamper resistance and self-healing</t>
        </is>
      </c>
      <c r="D53" s="27" t="n"/>
      <c r="E53" s="28" t="n"/>
    </row>
    <row r="54">
      <c r="A54" s="11" t="inlineStr">
        <is>
          <t>U-25</t>
        </is>
      </c>
      <c r="B54" s="11" t="inlineStr">
        <is>
          <t>U-31</t>
        </is>
      </c>
      <c r="C54" s="11" t="inlineStr">
        <is>
          <t>Offline enforcement and event queueing</t>
        </is>
      </c>
      <c r="D54" s="27" t="n"/>
      <c r="E54" s="28" t="n"/>
    </row>
    <row r="55">
      <c r="A55" s="31" t="inlineStr">
        <is>
          <t>New</t>
        </is>
      </c>
      <c r="B55" s="11" t="inlineStr">
        <is>
          <t>U-18</t>
        </is>
      </c>
      <c r="C55" s="11" t="inlineStr">
        <is>
          <t>Approval workflow for enforcement changes</t>
        </is>
      </c>
      <c r="D55" s="27" t="n"/>
      <c r="E55" s="28" t="n"/>
    </row>
    <row r="56">
      <c r="A56" s="31" t="inlineStr">
        <is>
          <t>New</t>
        </is>
      </c>
      <c r="B56" s="11" t="inlineStr">
        <is>
          <t>U-22</t>
        </is>
      </c>
      <c r="C56" s="11" t="inlineStr">
        <is>
          <t>Working redirect to the sanctioned alternative</t>
        </is>
      </c>
      <c r="D56" s="27" t="n"/>
      <c r="E56" s="28" t="n"/>
    </row>
    <row r="57">
      <c r="A57" s="31" t="inlineStr">
        <is>
          <t>New</t>
        </is>
      </c>
      <c r="B57" s="11" t="inlineStr">
        <is>
          <t>U-23</t>
        </is>
      </c>
      <c r="C57" s="11" t="inlineStr">
        <is>
          <t>Request approval before proceeding</t>
        </is>
      </c>
      <c r="D57" s="27" t="n"/>
      <c r="E57" s="28" t="n"/>
    </row>
    <row r="58">
      <c r="A58" s="31" t="inlineStr">
        <is>
          <t>New</t>
        </is>
      </c>
      <c r="B58" s="11" t="inlineStr">
        <is>
          <t>U-24</t>
        </is>
      </c>
      <c r="C58" s="11" t="inlineStr">
        <is>
          <t>Time-bound exceptions</t>
        </is>
      </c>
      <c r="D58" s="27" t="n"/>
      <c r="E58" s="28" t="n"/>
    </row>
    <row r="59">
      <c r="A59" s="31" t="inlineStr">
        <is>
          <t>New</t>
        </is>
      </c>
      <c r="B59" s="11" t="inlineStr">
        <is>
          <t>U-25</t>
        </is>
      </c>
      <c r="C59" s="11" t="inlineStr">
        <is>
          <t>Modify the action rather than stop it</t>
        </is>
      </c>
      <c r="D59" s="27" t="n"/>
      <c r="E59" s="28" t="n"/>
    </row>
    <row r="60">
      <c r="A60" s="31" t="inlineStr">
        <is>
          <t>New</t>
        </is>
      </c>
      <c r="B60" s="11" t="inlineStr">
        <is>
          <t>U-26</t>
        </is>
      </c>
      <c r="C60" s="11" t="inlineStr">
        <is>
          <t>Intervention fatigue</t>
        </is>
      </c>
      <c r="D60" s="27" t="n"/>
      <c r="E60" s="28" t="n"/>
    </row>
  </sheetData>
  <autoFilter ref="A2:E21"/>
  <mergeCells count="38">
    <mergeCell ref="C54:E54"/>
    <mergeCell ref="C50:E50"/>
    <mergeCell ref="C44:E44"/>
    <mergeCell ref="C41:E41"/>
    <mergeCell ref="A24:E24"/>
    <mergeCell ref="C55:E55"/>
    <mergeCell ref="C31:E31"/>
    <mergeCell ref="C40:E40"/>
    <mergeCell ref="A1:E1"/>
    <mergeCell ref="C56:E56"/>
    <mergeCell ref="C59:E59"/>
    <mergeCell ref="C43:E43"/>
    <mergeCell ref="C51:E51"/>
    <mergeCell ref="C46:E46"/>
    <mergeCell ref="C60:E60"/>
    <mergeCell ref="C36:E36"/>
    <mergeCell ref="C27:E27"/>
    <mergeCell ref="C52:E52"/>
    <mergeCell ref="C39:E39"/>
    <mergeCell ref="C48:E48"/>
    <mergeCell ref="C32:E32"/>
    <mergeCell ref="C38:E38"/>
    <mergeCell ref="C28:E28"/>
    <mergeCell ref="C57:E57"/>
    <mergeCell ref="C37:E37"/>
    <mergeCell ref="C53:E53"/>
    <mergeCell ref="C49:E49"/>
    <mergeCell ref="C30:E30"/>
    <mergeCell ref="C34:E34"/>
    <mergeCell ref="C42:E42"/>
    <mergeCell ref="C58:E58"/>
    <mergeCell ref="C33:E33"/>
    <mergeCell ref="C45:E45"/>
    <mergeCell ref="C26:E26"/>
    <mergeCell ref="C29:E29"/>
    <mergeCell ref="C35:E35"/>
    <mergeCell ref="C25:E25"/>
    <mergeCell ref="C47:E47"/>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2026-10-10T02:54:16Z</dcterms:created>
  <dcterms:modified xsi:type="dcterms:W3CDTF">2026-10-10T02:54:16Z</dcterms:modified>
</cp:coreProperties>
</file>